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yet.nguyen\Desktop\Sales\Quotation\"/>
    </mc:Choice>
  </mc:AlternateContent>
  <bookViews>
    <workbookView xWindow="2010" yWindow="0" windowWidth="19485" windowHeight="8340" firstSheet="1" activeTab="1"/>
  </bookViews>
  <sheets>
    <sheet name=" Price matrix" sheetId="1" state="hidden" r:id="rId1"/>
    <sheet name="Sheet1" sheetId="3" r:id="rId2"/>
    <sheet name="Benefit" sheetId="2" state="hidden" r:id="rId3"/>
  </sheets>
  <definedNames>
    <definedName name="_ftn1" localSheetId="1">Sheet1!$A$19</definedName>
    <definedName name="_ftn2" localSheetId="1">Sheet1!$A$20</definedName>
    <definedName name="_ftn3" localSheetId="1">Sheet1!#REF!</definedName>
    <definedName name="_ftnref1" localSheetId="1">Sheet1!$D$2</definedName>
    <definedName name="_ftnref2" localSheetId="1">Sheet1!$G$1</definedName>
    <definedName name="_ftnref3" localSheetId="1">Sheet1!$H$1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3" l="1"/>
  <c r="G53" i="3" s="1"/>
  <c r="H53" i="3" s="1"/>
  <c r="F52" i="3"/>
  <c r="G52" i="3" s="1"/>
  <c r="H52" i="3" s="1"/>
  <c r="G51" i="3"/>
  <c r="H51" i="3" s="1"/>
  <c r="F51" i="3"/>
  <c r="F50" i="3"/>
  <c r="G50" i="3" s="1"/>
  <c r="H50" i="3" s="1"/>
  <c r="G49" i="3"/>
  <c r="H49" i="3" s="1"/>
  <c r="F49" i="3"/>
  <c r="F48" i="3"/>
  <c r="G48" i="3" s="1"/>
  <c r="H48" i="3" s="1"/>
  <c r="G47" i="3"/>
  <c r="H47" i="3" s="1"/>
  <c r="F47" i="3"/>
  <c r="F46" i="3"/>
  <c r="G46" i="3" s="1"/>
  <c r="H46" i="3" s="1"/>
  <c r="G45" i="3"/>
  <c r="H45" i="3" s="1"/>
  <c r="F45" i="3"/>
  <c r="F44" i="3"/>
  <c r="G44" i="3" s="1"/>
  <c r="H44" i="3" s="1"/>
  <c r="G43" i="3"/>
  <c r="H43" i="3" s="1"/>
  <c r="F43" i="3"/>
  <c r="F42" i="3"/>
  <c r="G42" i="3" s="1"/>
  <c r="H42" i="3" s="1"/>
  <c r="G41" i="3"/>
  <c r="H41" i="3" s="1"/>
  <c r="F41" i="3"/>
  <c r="F40" i="3"/>
  <c r="G40" i="3" s="1"/>
  <c r="H40" i="3" s="1"/>
  <c r="F24" i="3" l="1"/>
  <c r="G24" i="3" s="1"/>
  <c r="H24" i="3" s="1"/>
  <c r="F25" i="3"/>
  <c r="G25" i="3" s="1"/>
  <c r="H25" i="3" s="1"/>
  <c r="F26" i="3"/>
  <c r="G26" i="3" s="1"/>
  <c r="H26" i="3" s="1"/>
  <c r="F27" i="3"/>
  <c r="G27" i="3" s="1"/>
  <c r="H27" i="3" s="1"/>
  <c r="F28" i="3"/>
  <c r="G28" i="3" s="1"/>
  <c r="H28" i="3" s="1"/>
  <c r="F29" i="3"/>
  <c r="G29" i="3" s="1"/>
  <c r="H29" i="3" s="1"/>
  <c r="F30" i="3"/>
  <c r="G30" i="3" s="1"/>
  <c r="H30" i="3" s="1"/>
  <c r="F31" i="3"/>
  <c r="G31" i="3" s="1"/>
  <c r="H31" i="3" s="1"/>
  <c r="F32" i="3"/>
  <c r="G32" i="3" s="1"/>
  <c r="H32" i="3" s="1"/>
  <c r="F33" i="3"/>
  <c r="G33" i="3" s="1"/>
  <c r="H33" i="3" s="1"/>
  <c r="F34" i="3"/>
  <c r="G34" i="3" s="1"/>
  <c r="H34" i="3" s="1"/>
  <c r="F35" i="3"/>
  <c r="G35" i="3" s="1"/>
  <c r="H35" i="3" s="1"/>
  <c r="F36" i="3"/>
  <c r="G36" i="3" s="1"/>
  <c r="H36" i="3" s="1"/>
  <c r="F23" i="3"/>
  <c r="G23" i="3" s="1"/>
  <c r="H23" i="3" s="1"/>
  <c r="L7" i="3" l="1"/>
  <c r="L8" i="3"/>
  <c r="L9" i="3"/>
  <c r="L10" i="3"/>
  <c r="L11" i="3"/>
  <c r="L12" i="3"/>
  <c r="L13" i="3"/>
  <c r="L14" i="3"/>
  <c r="L15" i="3"/>
  <c r="L16" i="3"/>
  <c r="K7" i="3"/>
  <c r="K8" i="3"/>
  <c r="K9" i="3"/>
  <c r="K10" i="3"/>
  <c r="M10" i="3" s="1"/>
  <c r="N10" i="3" s="1"/>
  <c r="O10" i="3" s="1"/>
  <c r="P10" i="3" s="1"/>
  <c r="K11" i="3"/>
  <c r="M11" i="3" s="1"/>
  <c r="N11" i="3" s="1"/>
  <c r="O11" i="3" s="1"/>
  <c r="P11" i="3" s="1"/>
  <c r="K12" i="3"/>
  <c r="K13" i="3"/>
  <c r="K14" i="3"/>
  <c r="M14" i="3" s="1"/>
  <c r="N14" i="3" s="1"/>
  <c r="O14" i="3" s="1"/>
  <c r="P14" i="3" s="1"/>
  <c r="K15" i="3"/>
  <c r="M15" i="3" s="1"/>
  <c r="N15" i="3" s="1"/>
  <c r="O15" i="3" s="1"/>
  <c r="P15" i="3" s="1"/>
  <c r="K16" i="3"/>
  <c r="L6" i="3"/>
  <c r="K6" i="3"/>
  <c r="M5" i="3"/>
  <c r="N5" i="3" s="1"/>
  <c r="O5" i="3" s="1"/>
  <c r="P5" i="3" s="1"/>
  <c r="L5" i="3"/>
  <c r="K5" i="3"/>
  <c r="L4" i="3"/>
  <c r="K4" i="3"/>
  <c r="M4" i="3" s="1"/>
  <c r="N4" i="3" s="1"/>
  <c r="O4" i="3" s="1"/>
  <c r="P4" i="3" s="1"/>
  <c r="L3" i="3"/>
  <c r="K3" i="3"/>
  <c r="M3" i="3" s="1"/>
  <c r="N3" i="3" s="1"/>
  <c r="O3" i="3" s="1"/>
  <c r="P3" i="3" s="1"/>
  <c r="H3" i="3"/>
  <c r="X29" i="1"/>
  <c r="X28" i="1"/>
  <c r="X27" i="1"/>
  <c r="X26" i="1"/>
  <c r="X24" i="1"/>
  <c r="W24" i="1"/>
  <c r="X22" i="1"/>
  <c r="W22" i="1"/>
  <c r="X21" i="1"/>
  <c r="W21" i="1"/>
  <c r="X19" i="1"/>
  <c r="W19" i="1"/>
  <c r="X17" i="1"/>
  <c r="X16" i="1"/>
  <c r="X9" i="1"/>
  <c r="W9" i="1"/>
  <c r="X8" i="1"/>
  <c r="W8" i="1"/>
  <c r="X7" i="1"/>
  <c r="W7" i="1"/>
  <c r="R29" i="1"/>
  <c r="R28" i="1"/>
  <c r="R27" i="1"/>
  <c r="R26" i="1"/>
  <c r="L27" i="1"/>
  <c r="L26" i="1"/>
  <c r="R24" i="1"/>
  <c r="Q24" i="1"/>
  <c r="R22" i="1"/>
  <c r="Q22" i="1"/>
  <c r="R21" i="1"/>
  <c r="Q21" i="1"/>
  <c r="R19" i="1"/>
  <c r="Q19" i="1"/>
  <c r="R17" i="1"/>
  <c r="R16" i="1"/>
  <c r="R9" i="1"/>
  <c r="Q9" i="1"/>
  <c r="R8" i="1"/>
  <c r="Q8" i="1"/>
  <c r="R7" i="1"/>
  <c r="Q7" i="1"/>
  <c r="L17" i="1"/>
  <c r="L28" i="1"/>
  <c r="L29" i="1"/>
  <c r="L24" i="1"/>
  <c r="K24" i="1"/>
  <c r="L22" i="1"/>
  <c r="K22" i="1"/>
  <c r="L21" i="1"/>
  <c r="K21" i="1"/>
  <c r="L19" i="1"/>
  <c r="K19" i="1"/>
  <c r="L7" i="1"/>
  <c r="K7" i="1"/>
  <c r="K9" i="1"/>
  <c r="L9" i="1"/>
  <c r="L8" i="1"/>
  <c r="K8" i="1"/>
  <c r="W6" i="1"/>
  <c r="X4" i="1"/>
  <c r="Q6" i="1"/>
  <c r="R4" i="1"/>
  <c r="K6" i="1"/>
  <c r="L6" i="1"/>
  <c r="E6" i="1"/>
  <c r="L4" i="1"/>
  <c r="F4" i="1"/>
  <c r="F6" i="1"/>
  <c r="E19" i="1"/>
  <c r="E21" i="1"/>
  <c r="E7" i="1"/>
  <c r="E9" i="1"/>
  <c r="X6" i="1"/>
  <c r="R6" i="1"/>
  <c r="E22" i="1"/>
  <c r="E24" i="1"/>
  <c r="F21" i="1"/>
  <c r="F7" i="1"/>
  <c r="F9" i="1"/>
  <c r="F19" i="1"/>
  <c r="W10" i="1"/>
  <c r="W12" i="1"/>
  <c r="W15" i="1"/>
  <c r="Q10" i="1"/>
  <c r="Q12" i="1"/>
  <c r="Q15" i="1"/>
  <c r="L10" i="1"/>
  <c r="L12" i="1"/>
  <c r="L15" i="1"/>
  <c r="L16" i="1"/>
  <c r="E10" i="1"/>
  <c r="E12" i="1"/>
  <c r="E15" i="1"/>
  <c r="F10" i="1"/>
  <c r="F12" i="1"/>
  <c r="F16" i="1"/>
  <c r="K10" i="1"/>
  <c r="K12" i="1"/>
  <c r="K15" i="1"/>
  <c r="F22" i="1"/>
  <c r="F24" i="1"/>
  <c r="F26" i="1"/>
  <c r="F27" i="1"/>
  <c r="F28" i="1"/>
  <c r="X10" i="1"/>
  <c r="X12" i="1"/>
  <c r="X15" i="1"/>
  <c r="R10" i="1"/>
  <c r="R12" i="1"/>
  <c r="R15" i="1"/>
  <c r="F15" i="1"/>
  <c r="M7" i="3" l="1"/>
  <c r="N7" i="3" s="1"/>
  <c r="O7" i="3" s="1"/>
  <c r="P7" i="3" s="1"/>
  <c r="M6" i="3"/>
  <c r="N6" i="3" s="1"/>
  <c r="O6" i="3" s="1"/>
  <c r="P6" i="3" s="1"/>
  <c r="M13" i="3"/>
  <c r="N13" i="3" s="1"/>
  <c r="O13" i="3" s="1"/>
  <c r="P13" i="3" s="1"/>
  <c r="M9" i="3"/>
  <c r="N9" i="3" s="1"/>
  <c r="O9" i="3" s="1"/>
  <c r="P9" i="3" s="1"/>
  <c r="M16" i="3"/>
  <c r="N16" i="3" s="1"/>
  <c r="O16" i="3" s="1"/>
  <c r="P16" i="3" s="1"/>
  <c r="M12" i="3"/>
  <c r="N12" i="3" s="1"/>
  <c r="O12" i="3" s="1"/>
  <c r="P12" i="3" s="1"/>
  <c r="M8" i="3"/>
  <c r="N8" i="3" s="1"/>
  <c r="O8" i="3" s="1"/>
  <c r="P8" i="3" s="1"/>
</calcChain>
</file>

<file path=xl/sharedStrings.xml><?xml version="1.0" encoding="utf-8"?>
<sst xmlns="http://schemas.openxmlformats.org/spreadsheetml/2006/main" count="204" uniqueCount="108">
  <si>
    <t>Hạng mục</t>
  </si>
  <si>
    <t>Số lượng TK</t>
  </si>
  <si>
    <t>Giá 1 tài khoản</t>
  </si>
  <si>
    <t>Giá phí theo tháng</t>
  </si>
  <si>
    <t>Giá phí theo năm</t>
  </si>
  <si>
    <t>Giá Phí tiêu chuẩn 1 Tài khoản</t>
  </si>
  <si>
    <t>Tổng giá phí sau giảm giá</t>
  </si>
  <si>
    <t>VAT- 10%</t>
  </si>
  <si>
    <t>Tổng giá phí bao gồm VAT</t>
  </si>
  <si>
    <t>Tổng giá trị hợp đồng</t>
  </si>
  <si>
    <t>Giá phí trung bình 1 ID/năm (gồm VAT)</t>
  </si>
  <si>
    <t>Standard service</t>
  </si>
  <si>
    <t>1 Tài khoản; thanh toán trả trước 1 năm hoặc 2 năm</t>
  </si>
  <si>
    <t>Giá phí cho gói 1 tài khoản trả trước 1 năm</t>
  </si>
  <si>
    <t>Giảm giá 5% khi thanh toán trả trước 1 năm</t>
  </si>
  <si>
    <t>Giảm giá 10% khi thanh toán trả trước 2 năm</t>
  </si>
  <si>
    <t>Tổng giá sau khi giảm giá</t>
  </si>
  <si>
    <t xml:space="preserve">Tiết kiệm so với thanh toán 1 năm </t>
  </si>
  <si>
    <t>x</t>
  </si>
  <si>
    <t>Corporate package</t>
  </si>
  <si>
    <t>Từ 3 Tài khoản; thanh toán trả trước 1 năm hoặc 2 năm</t>
  </si>
  <si>
    <t>Giá phí cho gói 3 tài khoản</t>
  </si>
  <si>
    <t>Giảm giá 5 % khi thanh toán trả trước 1 năm</t>
  </si>
  <si>
    <t xml:space="preserve">Giảm giá 10% cho khách hàng mua từ 3 ID </t>
  </si>
  <si>
    <t>Tổng số tiền tiết kiệm trên số lượng ID</t>
  </si>
  <si>
    <t>VIP package</t>
  </si>
  <si>
    <r>
      <t xml:space="preserve">Từ 10 Tài khoản; thanh toán trả trước 1 năm hoặc 2 năm - </t>
    </r>
    <r>
      <rPr>
        <b/>
        <sz val="10"/>
        <color rgb="FFFF0000"/>
        <rFont val="Arial"/>
        <family val="2"/>
      </rPr>
      <t>Tài trợ máy tính cho mỗi ID</t>
    </r>
  </si>
  <si>
    <t>Giá phí cho gói 10 tài khoản</t>
  </si>
  <si>
    <t>Giảm giá 20% cho khách hàng mua từ 10 ID</t>
  </si>
  <si>
    <t>Tiết kiệm so với thanh toán 1 năm/ 1 ID (1)</t>
  </si>
  <si>
    <t>*1</t>
  </si>
  <si>
    <t>So với thanh toán 1 ID thanh toán trước 1 năm</t>
  </si>
  <si>
    <t xml:space="preserve">Giảm giá 10% khi thanh toán trả trước 2 năm </t>
  </si>
  <si>
    <t>Tổng giá phí sau giảm giá (2)</t>
  </si>
  <si>
    <t>*2</t>
  </si>
  <si>
    <t>Gộp với điều kiện giảm số lượng ID</t>
  </si>
  <si>
    <t>Tiết kiệm so với thanh toán 1 năm/ trên 1 ID (3)</t>
  </si>
  <si>
    <t>*3</t>
  </si>
  <si>
    <t>So với thanh toán trả trước 1 năm trong cùng gói package</t>
  </si>
  <si>
    <r>
      <t xml:space="preserve">Từ 100 Tài khoản; thanh toán trả trước 1 năm hoặc 2 năm - </t>
    </r>
    <r>
      <rPr>
        <b/>
        <sz val="10"/>
        <color rgb="FFFF0000"/>
        <rFont val="Arial"/>
        <family val="2"/>
      </rPr>
      <t>Tài trợ máy tính cho mỗi ID</t>
    </r>
  </si>
  <si>
    <t>Giá phí cho gói 100 tài khoản</t>
  </si>
  <si>
    <t>Giảm giá 50% cho khách hàng mua từ 100 ID</t>
  </si>
  <si>
    <t>FiinPro Platform Benefit</t>
  </si>
  <si>
    <t>Tarif</t>
  </si>
  <si>
    <t>Customer support 24/7</t>
  </si>
  <si>
    <t>Demo training</t>
  </si>
  <si>
    <t>1 buổi</t>
  </si>
  <si>
    <t>3 buổi</t>
  </si>
  <si>
    <t>10 buổi</t>
  </si>
  <si>
    <t>Discount dịch vụ khác của StoxPlus và các công ty thành viên</t>
  </si>
  <si>
    <t>Note</t>
  </si>
  <si>
    <t>FiinPro DataFeed; BiinPro; Nexus</t>
  </si>
  <si>
    <t>Lịch demo do khách hàng lựa chọn</t>
  </si>
  <si>
    <t>Support qua tổng đài, online</t>
  </si>
  <si>
    <t>unlimited</t>
  </si>
  <si>
    <t>Yêu cầu đặc biệt của khách hàng về hỗ trợ cung cấp thông tin; gói phổ thông của StoxPlus tính phí 10 triệu/yêu cầu</t>
  </si>
  <si>
    <t>NA</t>
  </si>
  <si>
    <t>yes</t>
  </si>
  <si>
    <t>Free</t>
  </si>
  <si>
    <t>Workshop/Training Fee organized by StoxPlus and Partners</t>
  </si>
  <si>
    <t>Discount 50% ticket value</t>
  </si>
  <si>
    <t>Discount 30% ticket value</t>
  </si>
  <si>
    <t>Discount 10% ticket value</t>
  </si>
  <si>
    <t>Mỗi KH sẽ được cấp ID code, yêu cầu nhập mã khi đăng ký khi website</t>
  </si>
  <si>
    <t>Tổ chức hội thảo/hội nghị cùng với KH</t>
  </si>
  <si>
    <t>Daily customize support</t>
  </si>
  <si>
    <t>KH được chọn 1 mẫu template báo cáo export gửi hàng ngày cho tài khoản email được lựa chọn</t>
  </si>
  <si>
    <t>* Hot* Vé tham dự Hội thảo thường niên do Nikkei tổ chức tại Tokyo, Nhật Bản</t>
  </si>
  <si>
    <t>Đăng ký tham gia qua StoxPlus</t>
  </si>
  <si>
    <t>Giảm 10% vé tham dự hội thảo</t>
  </si>
  <si>
    <t>Tặng 01 vé trị giá 500$</t>
  </si>
  <si>
    <t>Tặng 03 vé VIP trị giá 3000$</t>
  </si>
  <si>
    <t>Chi phí vé máy bay, ăn ở do KH tự chi trả</t>
  </si>
  <si>
    <t xml:space="preserve">Workshop/Training per request </t>
  </si>
  <si>
    <t>Gói Tài khoản FiinPro®</t>
  </si>
  <si>
    <t>Số lượng ID sử dụng</t>
  </si>
  <si>
    <t>Số tháng thuê bao trả trước</t>
  </si>
  <si>
    <t>Đơngiá/</t>
  </si>
  <si>
    <t>tháng[1]</t>
  </si>
  <si>
    <t>Chiết khấu</t>
  </si>
  <si>
    <t>Loyalty promo</t>
  </si>
  <si>
    <t>Giá trung bình / ID[2]</t>
  </si>
  <si>
    <t>Tổng giá trị hợp đồng[3]</t>
  </si>
  <si>
    <t>Standard</t>
  </si>
  <si>
    <t>VIP package 05</t>
  </si>
  <si>
    <t>VIP package 10</t>
  </si>
  <si>
    <t>VIP package 30</t>
  </si>
  <si>
    <t>VIP package 50</t>
  </si>
  <si>
    <t>Premium corporate package</t>
  </si>
  <si>
    <t>[2] Giá trung bình 1 ID/tháng chưa bao gồm VAT</t>
  </si>
  <si>
    <t>ID có VAT</t>
  </si>
  <si>
    <t>ID chưa VAT</t>
  </si>
  <si>
    <t>Dis</t>
  </si>
  <si>
    <t>Base</t>
  </si>
  <si>
    <t>Giá trị HĐ thực tế</t>
  </si>
  <si>
    <t>Cho 1 ID/năm</t>
  </si>
  <si>
    <t>Giá sau chiết khấu</t>
  </si>
  <si>
    <t>Giá đã bao gồm VAT</t>
  </si>
  <si>
    <t>Special data request support: month/per ID</t>
  </si>
  <si>
    <t>Đơngiá</t>
  </si>
  <si>
    <t xml:space="preserve"> FiinPro® Package</t>
  </si>
  <si>
    <t>No. ID</t>
  </si>
  <si>
    <t>Subscribed months</t>
  </si>
  <si>
    <t>Price unit</t>
  </si>
  <si>
    <t>Discount</t>
  </si>
  <si>
    <t>Price after discount</t>
  </si>
  <si>
    <t>Price included VAT</t>
  </si>
  <si>
    <t>Total contract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</si>
</sst>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Arial"/>
      <family val="2"/>
    </font>
    <font>
      <sz val="11"/>
      <color theme="8"/>
      <name val="Calibri"/>
      <family val="2"/>
      <scheme val="minor"/>
    </font>
    <font>
      <sz val="16"/>
      <color theme="8"/>
      <name val="Arial"/>
      <family val="2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 style="medium">
        <color rgb="FF4472C4"/>
      </left>
      <right/>
      <top/>
      <bottom style="medium">
        <color rgb="FF4472C4"/>
      </bottom>
      <diagonal/>
    </border>
    <border>
      <left/>
      <right/>
      <top style="medium">
        <color rgb="FF4472C4"/>
      </top>
      <bottom/>
      <diagonal/>
    </border>
    <border>
      <left/>
      <right/>
      <top/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/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medium">
        <color rgb="FF8EAADB"/>
      </left>
      <right style="medium">
        <color rgb="FF8EAADB"/>
      </right>
      <top style="medium">
        <color rgb="FF4472C4"/>
      </top>
      <bottom/>
      <diagonal/>
    </border>
    <border>
      <left style="medium">
        <color rgb="FF8EAADB"/>
      </left>
      <right style="medium">
        <color rgb="FF8EAADB"/>
      </right>
      <top style="medium">
        <color rgb="FF8EAADB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3" fillId="2" borderId="2" xfId="0" applyFont="1" applyFill="1" applyBorder="1" applyAlignment="1">
      <alignment wrapText="1"/>
    </xf>
    <xf numFmtId="164" fontId="3" fillId="2" borderId="2" xfId="1" applyNumberFormat="1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4" fontId="4" fillId="0" borderId="2" xfId="1" applyNumberFormat="1" applyFont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5" fillId="0" borderId="2" xfId="1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164" fontId="6" fillId="0" borderId="2" xfId="1" applyNumberFormat="1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0" fontId="7" fillId="0" borderId="0" xfId="0" applyFont="1"/>
    <xf numFmtId="0" fontId="4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164" fontId="4" fillId="0" borderId="0" xfId="1" applyNumberFormat="1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43" fontId="0" fillId="0" borderId="2" xfId="0" applyNumberFormat="1" applyBorder="1"/>
    <xf numFmtId="0" fontId="8" fillId="0" borderId="0" xfId="0" applyFont="1"/>
    <xf numFmtId="0" fontId="4" fillId="0" borderId="0" xfId="0" applyFont="1"/>
    <xf numFmtId="0" fontId="0" fillId="0" borderId="0" xfId="0" applyFill="1"/>
    <xf numFmtId="0" fontId="9" fillId="0" borderId="0" xfId="0" applyFont="1" applyFill="1"/>
    <xf numFmtId="0" fontId="10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11" fillId="4" borderId="8" xfId="0" applyFont="1" applyFill="1" applyBorder="1" applyAlignment="1">
      <alignment horizontal="center" vertical="center" wrapText="1"/>
    </xf>
    <xf numFmtId="0" fontId="14" fillId="4" borderId="9" xfId="2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3" fontId="0" fillId="0" borderId="0" xfId="0" applyNumberFormat="1"/>
    <xf numFmtId="3" fontId="12" fillId="5" borderId="13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12" fillId="5" borderId="13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9" fontId="12" fillId="0" borderId="13" xfId="0" applyNumberFormat="1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3" fontId="13" fillId="5" borderId="13" xfId="0" applyNumberFormat="1" applyFont="1" applyFill="1" applyBorder="1" applyAlignment="1">
      <alignment horizontal="center" vertical="center" wrapText="1"/>
    </xf>
    <xf numFmtId="9" fontId="13" fillId="5" borderId="13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9" fontId="13" fillId="0" borderId="13" xfId="0" applyNumberFormat="1" applyFont="1" applyBorder="1" applyAlignment="1">
      <alignment horizontal="center" vertical="center" wrapText="1"/>
    </xf>
    <xf numFmtId="0" fontId="14" fillId="0" borderId="0" xfId="2" applyAlignment="1">
      <alignment vertical="center"/>
    </xf>
    <xf numFmtId="43" fontId="12" fillId="5" borderId="13" xfId="1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15" fillId="0" borderId="0" xfId="0" applyFont="1"/>
    <xf numFmtId="41" fontId="12" fillId="5" borderId="13" xfId="1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2" fillId="5" borderId="15" xfId="0" applyFont="1" applyFill="1" applyBorder="1" applyAlignment="1">
      <alignment horizontal="justify" vertical="center" wrapText="1"/>
    </xf>
    <xf numFmtId="0" fontId="12" fillId="5" borderId="12" xfId="0" applyFont="1" applyFill="1" applyBorder="1" applyAlignment="1">
      <alignment horizontal="justify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justify" vertical="center" wrapText="1"/>
    </xf>
    <xf numFmtId="0" fontId="13" fillId="5" borderId="12" xfId="0" applyFont="1" applyFill="1" applyBorder="1" applyAlignment="1">
      <alignment horizontal="justify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4" fillId="4" borderId="10" xfId="2" applyFill="1" applyBorder="1" applyAlignment="1">
      <alignment horizontal="center" vertical="center" wrapText="1"/>
    </xf>
    <xf numFmtId="0" fontId="14" fillId="4" borderId="11" xfId="2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justify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4" fillId="4" borderId="8" xfId="2" applyFill="1" applyBorder="1" applyAlignment="1">
      <alignment horizontal="center" vertical="center" wrapText="1"/>
    </xf>
    <xf numFmtId="0" fontId="14" fillId="4" borderId="9" xfId="2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1" fillId="6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A16" zoomScaleNormal="100" workbookViewId="0">
      <selection activeCell="S1" sqref="S1"/>
    </sheetView>
  </sheetViews>
  <sheetFormatPr defaultRowHeight="15" x14ac:dyDescent="0.25"/>
  <cols>
    <col min="1" max="1" width="4.5703125" customWidth="1"/>
    <col min="2" max="2" width="27" bestFit="1" customWidth="1"/>
    <col min="3" max="3" width="8.85546875" bestFit="1" customWidth="1"/>
    <col min="4" max="4" width="10.28515625" bestFit="1" customWidth="1"/>
    <col min="5" max="5" width="12.5703125" bestFit="1" customWidth="1"/>
    <col min="6" max="6" width="12.28515625" bestFit="1" customWidth="1"/>
    <col min="7" max="7" width="8" customWidth="1"/>
    <col min="8" max="8" width="34.5703125" bestFit="1" customWidth="1"/>
    <col min="9" max="9" width="8.85546875" bestFit="1" customWidth="1"/>
    <col min="10" max="10" width="10.28515625" bestFit="1" customWidth="1"/>
    <col min="11" max="11" width="11.28515625" bestFit="1" customWidth="1"/>
    <col min="12" max="12" width="14.85546875" customWidth="1"/>
    <col min="14" max="14" width="34.5703125" bestFit="1" customWidth="1"/>
    <col min="15" max="15" width="8.85546875" bestFit="1" customWidth="1"/>
    <col min="16" max="16" width="10.28515625" bestFit="1" customWidth="1"/>
    <col min="17" max="17" width="11.28515625" bestFit="1" customWidth="1"/>
    <col min="18" max="18" width="15.140625" customWidth="1"/>
    <col min="20" max="20" width="34.5703125" bestFit="1" customWidth="1"/>
    <col min="21" max="21" width="8.85546875" bestFit="1" customWidth="1"/>
    <col min="22" max="22" width="10.28515625" bestFit="1" customWidth="1"/>
    <col min="23" max="23" width="15.28515625" customWidth="1"/>
    <col min="24" max="24" width="16.7109375" customWidth="1"/>
  </cols>
  <sheetData>
    <row r="1" spans="2:24" ht="20.25" x14ac:dyDescent="0.3">
      <c r="B1" s="34" t="s">
        <v>11</v>
      </c>
      <c r="H1" s="34" t="s">
        <v>19</v>
      </c>
      <c r="N1" s="34" t="s">
        <v>25</v>
      </c>
      <c r="T1" s="34" t="s">
        <v>88</v>
      </c>
    </row>
    <row r="2" spans="2:24" x14ac:dyDescent="0.25">
      <c r="B2" s="75" t="s">
        <v>12</v>
      </c>
      <c r="C2" s="75"/>
      <c r="D2" s="75"/>
      <c r="E2" s="75"/>
      <c r="F2" s="75"/>
      <c r="G2" s="21"/>
      <c r="H2" s="75" t="s">
        <v>20</v>
      </c>
      <c r="I2" s="75"/>
      <c r="J2" s="75"/>
      <c r="K2" s="75"/>
      <c r="L2" s="75"/>
      <c r="N2" s="75" t="s">
        <v>26</v>
      </c>
      <c r="O2" s="75"/>
      <c r="P2" s="75"/>
      <c r="Q2" s="75"/>
      <c r="R2" s="75"/>
      <c r="T2" s="75" t="s">
        <v>39</v>
      </c>
      <c r="U2" s="75"/>
      <c r="V2" s="75"/>
      <c r="W2" s="75"/>
      <c r="X2" s="75"/>
    </row>
    <row r="3" spans="2:24" ht="26.25" x14ac:dyDescent="0.25">
      <c r="B3" s="1" t="s">
        <v>0</v>
      </c>
      <c r="C3" s="2" t="s">
        <v>1</v>
      </c>
      <c r="D3" s="1" t="s">
        <v>2</v>
      </c>
      <c r="E3" s="1" t="s">
        <v>3</v>
      </c>
      <c r="F3" s="1" t="s">
        <v>4</v>
      </c>
      <c r="G3" s="28"/>
      <c r="H3" s="1" t="s">
        <v>0</v>
      </c>
      <c r="I3" s="2" t="s">
        <v>1</v>
      </c>
      <c r="J3" s="1" t="s">
        <v>2</v>
      </c>
      <c r="K3" s="1" t="s">
        <v>3</v>
      </c>
      <c r="L3" s="1" t="s">
        <v>4</v>
      </c>
      <c r="N3" s="1" t="s">
        <v>0</v>
      </c>
      <c r="O3" s="2" t="s">
        <v>1</v>
      </c>
      <c r="P3" s="1" t="s">
        <v>2</v>
      </c>
      <c r="Q3" s="1" t="s">
        <v>3</v>
      </c>
      <c r="R3" s="1" t="s">
        <v>4</v>
      </c>
      <c r="T3" s="1" t="s">
        <v>0</v>
      </c>
      <c r="U3" s="2" t="s">
        <v>1</v>
      </c>
      <c r="V3" s="1" t="s">
        <v>2</v>
      </c>
      <c r="W3" s="1" t="s">
        <v>3</v>
      </c>
      <c r="X3" s="1" t="s">
        <v>4</v>
      </c>
    </row>
    <row r="4" spans="2:24" x14ac:dyDescent="0.25">
      <c r="B4" s="3" t="s">
        <v>5</v>
      </c>
      <c r="C4" s="4">
        <v>1</v>
      </c>
      <c r="D4" s="4">
        <v>9000000</v>
      </c>
      <c r="E4" s="4">
        <v>9000000</v>
      </c>
      <c r="F4" s="4">
        <f>E4*12</f>
        <v>108000000</v>
      </c>
      <c r="G4" s="22"/>
      <c r="H4" s="3" t="s">
        <v>5</v>
      </c>
      <c r="I4" s="4">
        <v>1</v>
      </c>
      <c r="J4" s="4">
        <v>9000000</v>
      </c>
      <c r="K4" s="4">
        <v>9000000</v>
      </c>
      <c r="L4" s="4">
        <f>K4*12</f>
        <v>108000000</v>
      </c>
      <c r="N4" s="3" t="s">
        <v>5</v>
      </c>
      <c r="O4" s="4">
        <v>1</v>
      </c>
      <c r="P4" s="4">
        <v>9000000</v>
      </c>
      <c r="Q4" s="4">
        <v>9000000</v>
      </c>
      <c r="R4" s="4">
        <f>Q4*12</f>
        <v>108000000</v>
      </c>
      <c r="T4" s="3" t="s">
        <v>5</v>
      </c>
      <c r="U4" s="4">
        <v>1</v>
      </c>
      <c r="V4" s="4">
        <v>9000000</v>
      </c>
      <c r="W4" s="4">
        <v>9000000</v>
      </c>
      <c r="X4" s="4">
        <f>W4*12</f>
        <v>108000000</v>
      </c>
    </row>
    <row r="5" spans="2:24" x14ac:dyDescent="0.25">
      <c r="B5" s="76"/>
      <c r="C5" s="76"/>
      <c r="D5" s="76"/>
      <c r="E5" s="76"/>
      <c r="F5" s="76"/>
      <c r="G5" s="23"/>
      <c r="H5" s="76"/>
      <c r="I5" s="76"/>
      <c r="J5" s="76"/>
      <c r="K5" s="76"/>
      <c r="L5" s="76"/>
      <c r="N5" s="76"/>
      <c r="O5" s="76"/>
      <c r="P5" s="76"/>
      <c r="Q5" s="76"/>
      <c r="R5" s="76"/>
      <c r="T5" s="76"/>
      <c r="U5" s="76"/>
      <c r="V5" s="76"/>
      <c r="W5" s="76"/>
      <c r="X5" s="76"/>
    </row>
    <row r="6" spans="2:24" ht="26.25" x14ac:dyDescent="0.25">
      <c r="B6" s="3" t="s">
        <v>13</v>
      </c>
      <c r="C6" s="4">
        <v>1</v>
      </c>
      <c r="D6" s="4">
        <v>9000000</v>
      </c>
      <c r="E6" s="4">
        <f>D6*C6</f>
        <v>9000000</v>
      </c>
      <c r="F6" s="4">
        <f>E6*12</f>
        <v>108000000</v>
      </c>
      <c r="G6" s="22"/>
      <c r="H6" s="3" t="s">
        <v>21</v>
      </c>
      <c r="I6" s="4">
        <v>3</v>
      </c>
      <c r="J6" s="4">
        <v>9000000</v>
      </c>
      <c r="K6" s="4">
        <f>J6*I6</f>
        <v>27000000</v>
      </c>
      <c r="L6" s="4">
        <f>K6*12</f>
        <v>324000000</v>
      </c>
      <c r="N6" s="3" t="s">
        <v>27</v>
      </c>
      <c r="O6" s="4">
        <v>10</v>
      </c>
      <c r="P6" s="4">
        <v>9000000</v>
      </c>
      <c r="Q6" s="4">
        <f>P6*O6</f>
        <v>90000000</v>
      </c>
      <c r="R6" s="4">
        <f>Q6*12</f>
        <v>1080000000</v>
      </c>
      <c r="T6" s="3" t="s">
        <v>40</v>
      </c>
      <c r="U6" s="4">
        <v>100</v>
      </c>
      <c r="V6" s="4">
        <v>9000000</v>
      </c>
      <c r="W6" s="4">
        <f>V6*U6</f>
        <v>900000000</v>
      </c>
      <c r="X6" s="4">
        <f>W6*12</f>
        <v>10800000000</v>
      </c>
    </row>
    <row r="7" spans="2:24" ht="27" customHeight="1" x14ac:dyDescent="0.25">
      <c r="B7" s="77" t="s">
        <v>14</v>
      </c>
      <c r="C7" s="78"/>
      <c r="D7" s="79"/>
      <c r="E7" s="5">
        <f>E6*5%</f>
        <v>450000</v>
      </c>
      <c r="F7" s="5">
        <f>F6*5%</f>
        <v>5400000</v>
      </c>
      <c r="G7" s="24"/>
      <c r="H7" s="77" t="s">
        <v>23</v>
      </c>
      <c r="I7" s="78"/>
      <c r="J7" s="79"/>
      <c r="K7" s="5">
        <f>K6*10%</f>
        <v>2700000</v>
      </c>
      <c r="L7" s="5">
        <f>L6*10%</f>
        <v>32400000</v>
      </c>
      <c r="N7" s="77" t="s">
        <v>28</v>
      </c>
      <c r="O7" s="78"/>
      <c r="P7" s="79"/>
      <c r="Q7" s="5">
        <f>Q6*20%</f>
        <v>18000000</v>
      </c>
      <c r="R7" s="5">
        <f>R6*20%</f>
        <v>216000000</v>
      </c>
      <c r="T7" s="77" t="s">
        <v>41</v>
      </c>
      <c r="U7" s="78"/>
      <c r="V7" s="79"/>
      <c r="W7" s="5">
        <f>W6*50%</f>
        <v>450000000</v>
      </c>
      <c r="X7" s="5">
        <f>X6*50%</f>
        <v>5400000000</v>
      </c>
    </row>
    <row r="8" spans="2:24" ht="15" customHeight="1" x14ac:dyDescent="0.25">
      <c r="B8" s="76"/>
      <c r="C8" s="76"/>
      <c r="D8" s="76"/>
      <c r="E8" s="76"/>
      <c r="F8" s="76"/>
      <c r="G8" s="23"/>
      <c r="H8" s="77" t="s">
        <v>22</v>
      </c>
      <c r="I8" s="78"/>
      <c r="J8" s="79"/>
      <c r="K8" s="5">
        <f>K6*5%</f>
        <v>1350000</v>
      </c>
      <c r="L8" s="5">
        <f>L6*5%</f>
        <v>16200000</v>
      </c>
      <c r="N8" s="77" t="s">
        <v>22</v>
      </c>
      <c r="O8" s="78"/>
      <c r="P8" s="79"/>
      <c r="Q8" s="6">
        <f>Q6*5%</f>
        <v>4500000</v>
      </c>
      <c r="R8" s="6">
        <f>R6*5%</f>
        <v>54000000</v>
      </c>
      <c r="T8" s="77" t="s">
        <v>22</v>
      </c>
      <c r="U8" s="78"/>
      <c r="V8" s="79"/>
      <c r="W8" s="6">
        <f>W6*5%</f>
        <v>45000000</v>
      </c>
      <c r="X8" s="6">
        <f>X6*5%</f>
        <v>540000000</v>
      </c>
    </row>
    <row r="9" spans="2:24" x14ac:dyDescent="0.25">
      <c r="B9" s="3" t="s">
        <v>6</v>
      </c>
      <c r="C9" s="4"/>
      <c r="D9" s="3"/>
      <c r="E9" s="6">
        <f>E6-E7</f>
        <v>8550000</v>
      </c>
      <c r="F9" s="6">
        <f>F6-F7</f>
        <v>102600000</v>
      </c>
      <c r="G9" s="25"/>
      <c r="H9" s="3" t="s">
        <v>6</v>
      </c>
      <c r="I9" s="4"/>
      <c r="J9" s="3"/>
      <c r="K9" s="6">
        <f>K6-(K7+K8)</f>
        <v>22950000</v>
      </c>
      <c r="L9" s="6">
        <f>L6-(L7+L8)</f>
        <v>275400000</v>
      </c>
      <c r="N9" s="3" t="s">
        <v>6</v>
      </c>
      <c r="O9" s="4"/>
      <c r="P9" s="3"/>
      <c r="Q9" s="6">
        <f>Q6-(Q7+Q8)</f>
        <v>67500000</v>
      </c>
      <c r="R9" s="6">
        <f>R6-(R7+R8)</f>
        <v>810000000</v>
      </c>
      <c r="T9" s="3" t="s">
        <v>6</v>
      </c>
      <c r="U9" s="4"/>
      <c r="V9" s="3"/>
      <c r="W9" s="6">
        <f>W6-(W7+W8)</f>
        <v>405000000</v>
      </c>
      <c r="X9" s="6">
        <f>X6-(X7+X8)</f>
        <v>4860000000</v>
      </c>
    </row>
    <row r="10" spans="2:24" x14ac:dyDescent="0.25">
      <c r="B10" s="7" t="s">
        <v>7</v>
      </c>
      <c r="C10" s="8"/>
      <c r="D10" s="7"/>
      <c r="E10" s="5">
        <f>E9*10%</f>
        <v>855000</v>
      </c>
      <c r="F10" s="5">
        <f>F9*10%</f>
        <v>10260000</v>
      </c>
      <c r="G10" s="24"/>
      <c r="H10" s="7" t="s">
        <v>7</v>
      </c>
      <c r="I10" s="8"/>
      <c r="J10" s="7"/>
      <c r="K10" s="5">
        <f>K9*10%</f>
        <v>2295000</v>
      </c>
      <c r="L10" s="5">
        <f>L9*10%</f>
        <v>27540000</v>
      </c>
      <c r="N10" s="7" t="s">
        <v>7</v>
      </c>
      <c r="O10" s="8"/>
      <c r="P10" s="7"/>
      <c r="Q10" s="5">
        <f>Q9*10%</f>
        <v>6750000</v>
      </c>
      <c r="R10" s="5">
        <f>R9*10%</f>
        <v>81000000</v>
      </c>
      <c r="T10" s="7" t="s">
        <v>7</v>
      </c>
      <c r="U10" s="8"/>
      <c r="V10" s="7"/>
      <c r="W10" s="5">
        <f>W9*10%</f>
        <v>40500000</v>
      </c>
      <c r="X10" s="5">
        <f>X9*10%</f>
        <v>486000000</v>
      </c>
    </row>
    <row r="11" spans="2:24" x14ac:dyDescent="0.25">
      <c r="B11" s="76"/>
      <c r="C11" s="76"/>
      <c r="D11" s="76"/>
      <c r="E11" s="76"/>
      <c r="F11" s="76"/>
      <c r="G11" s="23"/>
      <c r="H11" s="76"/>
      <c r="I11" s="76"/>
      <c r="J11" s="76"/>
      <c r="K11" s="76"/>
      <c r="L11" s="76"/>
      <c r="N11" s="76"/>
      <c r="O11" s="76"/>
      <c r="P11" s="76"/>
      <c r="Q11" s="76"/>
      <c r="R11" s="76"/>
      <c r="T11" s="76"/>
      <c r="U11" s="76"/>
      <c r="V11" s="76"/>
      <c r="W11" s="76"/>
      <c r="X11" s="76"/>
    </row>
    <row r="12" spans="2:24" x14ac:dyDescent="0.25">
      <c r="B12" s="9" t="s">
        <v>8</v>
      </c>
      <c r="C12" s="10"/>
      <c r="D12" s="9"/>
      <c r="E12" s="11">
        <f>E9+E10</f>
        <v>9405000</v>
      </c>
      <c r="F12" s="11">
        <f>F9+F10</f>
        <v>112860000</v>
      </c>
      <c r="G12" s="26"/>
      <c r="H12" s="9" t="s">
        <v>8</v>
      </c>
      <c r="I12" s="10"/>
      <c r="J12" s="9"/>
      <c r="K12" s="11">
        <f>K9+K10</f>
        <v>25245000</v>
      </c>
      <c r="L12" s="11">
        <f>L9+L10</f>
        <v>302940000</v>
      </c>
      <c r="N12" s="9" t="s">
        <v>8</v>
      </c>
      <c r="O12" s="10"/>
      <c r="P12" s="9"/>
      <c r="Q12" s="11">
        <f>Q9+Q10</f>
        <v>74250000</v>
      </c>
      <c r="R12" s="11">
        <f>R9+R10</f>
        <v>891000000</v>
      </c>
      <c r="T12" s="9" t="s">
        <v>8</v>
      </c>
      <c r="U12" s="10"/>
      <c r="V12" s="9"/>
      <c r="W12" s="11">
        <f>W9+W10</f>
        <v>445500000</v>
      </c>
      <c r="X12" s="11">
        <f>X9+X10</f>
        <v>5346000000</v>
      </c>
    </row>
    <row r="13" spans="2:24" x14ac:dyDescent="0.25">
      <c r="B13" s="3"/>
      <c r="C13" s="4"/>
      <c r="D13" s="3"/>
      <c r="E13" s="6"/>
      <c r="F13" s="6"/>
      <c r="G13" s="25"/>
      <c r="H13" s="3"/>
      <c r="I13" s="4"/>
      <c r="J13" s="3"/>
      <c r="K13" s="6"/>
      <c r="L13" s="6"/>
      <c r="N13" s="3"/>
      <c r="O13" s="4"/>
      <c r="P13" s="3"/>
      <c r="Q13" s="6"/>
      <c r="R13" s="6"/>
      <c r="T13" s="3"/>
      <c r="U13" s="4"/>
      <c r="V13" s="3"/>
      <c r="W13" s="6"/>
      <c r="X13" s="6"/>
    </row>
    <row r="14" spans="2:24" x14ac:dyDescent="0.25">
      <c r="B14" s="76"/>
      <c r="C14" s="76"/>
      <c r="D14" s="76"/>
      <c r="E14" s="76"/>
      <c r="F14" s="76"/>
      <c r="G14" s="23"/>
      <c r="H14" s="76"/>
      <c r="I14" s="76"/>
      <c r="J14" s="76"/>
      <c r="K14" s="76"/>
      <c r="L14" s="76"/>
      <c r="N14" s="76"/>
      <c r="O14" s="76"/>
      <c r="P14" s="76"/>
      <c r="Q14" s="76"/>
      <c r="R14" s="76"/>
      <c r="T14" s="76"/>
      <c r="U14" s="76"/>
      <c r="V14" s="76"/>
      <c r="W14" s="76"/>
      <c r="X14" s="76"/>
    </row>
    <row r="15" spans="2:24" x14ac:dyDescent="0.25">
      <c r="B15" s="9" t="s">
        <v>9</v>
      </c>
      <c r="C15" s="10"/>
      <c r="D15" s="9"/>
      <c r="E15" s="11">
        <f>E12-E13</f>
        <v>9405000</v>
      </c>
      <c r="F15" s="11">
        <f>F12-F13</f>
        <v>112860000</v>
      </c>
      <c r="G15" s="26"/>
      <c r="H15" s="9" t="s">
        <v>9</v>
      </c>
      <c r="I15" s="10"/>
      <c r="J15" s="9"/>
      <c r="K15" s="11">
        <f>K12-K13</f>
        <v>25245000</v>
      </c>
      <c r="L15" s="11">
        <f>L12-L13</f>
        <v>302940000</v>
      </c>
      <c r="N15" s="9" t="s">
        <v>9</v>
      </c>
      <c r="O15" s="10"/>
      <c r="P15" s="9"/>
      <c r="Q15" s="11">
        <f>Q12-Q13</f>
        <v>74250000</v>
      </c>
      <c r="R15" s="11">
        <f>R12-R13</f>
        <v>891000000</v>
      </c>
      <c r="T15" s="9" t="s">
        <v>9</v>
      </c>
      <c r="U15" s="10"/>
      <c r="V15" s="9"/>
      <c r="W15" s="11">
        <f>W12-W13</f>
        <v>445500000</v>
      </c>
      <c r="X15" s="11">
        <f>X12-X13</f>
        <v>5346000000</v>
      </c>
    </row>
    <row r="16" spans="2:24" ht="26.25" x14ac:dyDescent="0.25">
      <c r="B16" s="16" t="s">
        <v>10</v>
      </c>
      <c r="C16" s="10"/>
      <c r="D16" s="9"/>
      <c r="E16" s="11"/>
      <c r="F16" s="18">
        <f>F12</f>
        <v>112860000</v>
      </c>
      <c r="G16" s="26"/>
      <c r="H16" s="16" t="s">
        <v>10</v>
      </c>
      <c r="I16" s="10"/>
      <c r="J16" s="9"/>
      <c r="K16" s="11"/>
      <c r="L16" s="18">
        <f>L15/3</f>
        <v>100980000</v>
      </c>
      <c r="N16" s="16" t="s">
        <v>10</v>
      </c>
      <c r="O16" s="10"/>
      <c r="P16" s="9"/>
      <c r="Q16" s="11"/>
      <c r="R16" s="18">
        <f>R15/10</f>
        <v>89100000</v>
      </c>
      <c r="T16" s="16" t="s">
        <v>10</v>
      </c>
      <c r="U16" s="10"/>
      <c r="V16" s="9"/>
      <c r="W16" s="11"/>
      <c r="X16" s="18">
        <f>X15/100</f>
        <v>53460000</v>
      </c>
    </row>
    <row r="17" spans="1:24" x14ac:dyDescent="0.25">
      <c r="B17" s="16"/>
      <c r="C17" s="10"/>
      <c r="D17" s="9"/>
      <c r="E17" s="11"/>
      <c r="F17" s="18"/>
      <c r="G17" s="26"/>
      <c r="H17" s="77" t="s">
        <v>29</v>
      </c>
      <c r="I17" s="78"/>
      <c r="J17" s="79"/>
      <c r="K17" s="11"/>
      <c r="L17" s="18">
        <f>F16-L16</f>
        <v>11880000</v>
      </c>
      <c r="N17" s="77" t="s">
        <v>29</v>
      </c>
      <c r="O17" s="78"/>
      <c r="P17" s="79"/>
      <c r="Q17" s="11"/>
      <c r="R17" s="18">
        <f>F16-R16</f>
        <v>23760000</v>
      </c>
      <c r="T17" s="77" t="s">
        <v>29</v>
      </c>
      <c r="U17" s="78"/>
      <c r="V17" s="79"/>
      <c r="W17" s="11"/>
      <c r="X17" s="18">
        <f>F16-X16</f>
        <v>59400000</v>
      </c>
    </row>
    <row r="18" spans="1:24" x14ac:dyDescent="0.25">
      <c r="B18" s="76"/>
      <c r="C18" s="76"/>
      <c r="D18" s="76"/>
      <c r="E18" s="76"/>
      <c r="F18" s="76"/>
      <c r="G18" s="23"/>
      <c r="H18" s="76"/>
      <c r="I18" s="76"/>
      <c r="J18" s="76"/>
      <c r="K18" s="76"/>
      <c r="L18" s="76"/>
      <c r="N18" s="76"/>
      <c r="O18" s="76"/>
      <c r="P18" s="76"/>
      <c r="Q18" s="76"/>
      <c r="R18" s="76"/>
      <c r="T18" s="76"/>
      <c r="U18" s="76"/>
      <c r="V18" s="76"/>
      <c r="W18" s="76"/>
      <c r="X18" s="76"/>
    </row>
    <row r="19" spans="1:24" ht="26.25" customHeight="1" x14ac:dyDescent="0.25">
      <c r="B19" s="77" t="s">
        <v>15</v>
      </c>
      <c r="C19" s="78"/>
      <c r="D19" s="79"/>
      <c r="E19" s="13">
        <f>E6*10%</f>
        <v>900000</v>
      </c>
      <c r="F19" s="13">
        <f>F6*10%</f>
        <v>10800000</v>
      </c>
      <c r="G19" s="23"/>
      <c r="H19" s="77" t="s">
        <v>32</v>
      </c>
      <c r="I19" s="78"/>
      <c r="J19" s="79"/>
      <c r="K19" s="13">
        <f>K6*10%</f>
        <v>2700000</v>
      </c>
      <c r="L19" s="13">
        <f>L6*10%</f>
        <v>32400000</v>
      </c>
      <c r="N19" s="77" t="s">
        <v>32</v>
      </c>
      <c r="O19" s="78"/>
      <c r="P19" s="79"/>
      <c r="Q19" s="13">
        <f>Q6*10%</f>
        <v>9000000</v>
      </c>
      <c r="R19" s="13">
        <f>R6*10%</f>
        <v>108000000</v>
      </c>
      <c r="T19" s="77" t="s">
        <v>32</v>
      </c>
      <c r="U19" s="78"/>
      <c r="V19" s="79"/>
      <c r="W19" s="13">
        <f>W6*10%</f>
        <v>90000000</v>
      </c>
      <c r="X19" s="13">
        <f>X6*10%</f>
        <v>1080000000</v>
      </c>
    </row>
    <row r="20" spans="1:24" x14ac:dyDescent="0.25">
      <c r="B20" s="7"/>
      <c r="C20" s="12"/>
      <c r="D20" s="12"/>
      <c r="E20" s="12"/>
      <c r="F20" s="12"/>
      <c r="G20" s="23"/>
      <c r="H20" s="12"/>
      <c r="I20" s="12"/>
      <c r="J20" s="12"/>
      <c r="K20" s="12"/>
      <c r="L20" s="12"/>
      <c r="N20" s="12"/>
      <c r="O20" s="12"/>
      <c r="P20" s="12"/>
      <c r="Q20" s="12"/>
      <c r="R20" s="12"/>
      <c r="T20" s="12"/>
      <c r="U20" s="12"/>
      <c r="V20" s="12"/>
      <c r="W20" s="12"/>
      <c r="X20" s="12"/>
    </row>
    <row r="21" spans="1:24" x14ac:dyDescent="0.25">
      <c r="B21" s="3" t="s">
        <v>16</v>
      </c>
      <c r="C21" s="12"/>
      <c r="D21" s="12"/>
      <c r="E21" s="13">
        <f>E6-E19</f>
        <v>8100000</v>
      </c>
      <c r="F21" s="13">
        <f>F6-F19</f>
        <v>97200000</v>
      </c>
      <c r="G21" s="23"/>
      <c r="H21" s="3" t="s">
        <v>33</v>
      </c>
      <c r="I21" s="14"/>
      <c r="J21" s="14"/>
      <c r="K21" s="13">
        <f>K6-(K7+K19)</f>
        <v>21600000</v>
      </c>
      <c r="L21" s="13">
        <f>L6-(L7+L19)</f>
        <v>259200000</v>
      </c>
      <c r="N21" s="3" t="s">
        <v>33</v>
      </c>
      <c r="O21" s="14"/>
      <c r="P21" s="14"/>
      <c r="Q21" s="15">
        <f>Q6-(Q7+Q19)</f>
        <v>63000000</v>
      </c>
      <c r="R21" s="15">
        <f>R6-(R7+R19)</f>
        <v>756000000</v>
      </c>
      <c r="T21" s="3" t="s">
        <v>33</v>
      </c>
      <c r="U21" s="14"/>
      <c r="V21" s="14"/>
      <c r="W21" s="15">
        <f>W6-(W7+W19)</f>
        <v>360000000</v>
      </c>
      <c r="X21" s="15">
        <f>X6-(X7+X19)</f>
        <v>4320000000</v>
      </c>
    </row>
    <row r="22" spans="1:24" x14ac:dyDescent="0.25">
      <c r="B22" s="7" t="s">
        <v>7</v>
      </c>
      <c r="C22" s="20"/>
      <c r="D22" s="20"/>
      <c r="E22" s="13">
        <f>E21*10%</f>
        <v>810000</v>
      </c>
      <c r="F22" s="13">
        <f>F21*10%</f>
        <v>9720000</v>
      </c>
      <c r="G22" s="23"/>
      <c r="H22" s="7" t="s">
        <v>7</v>
      </c>
      <c r="I22" s="14"/>
      <c r="J22" s="14"/>
      <c r="K22" s="15">
        <f>K21*10%</f>
        <v>2160000</v>
      </c>
      <c r="L22" s="15">
        <f>L21*10%</f>
        <v>25920000</v>
      </c>
      <c r="N22" s="7" t="s">
        <v>7</v>
      </c>
      <c r="O22" s="14"/>
      <c r="P22" s="14"/>
      <c r="Q22" s="15">
        <f>Q21*10%</f>
        <v>6300000</v>
      </c>
      <c r="R22" s="15">
        <f>R21*10%</f>
        <v>75600000</v>
      </c>
      <c r="T22" s="7" t="s">
        <v>7</v>
      </c>
      <c r="U22" s="14"/>
      <c r="V22" s="14"/>
      <c r="W22" s="15">
        <f>W21*10%</f>
        <v>36000000</v>
      </c>
      <c r="X22" s="15">
        <f>X21*10%</f>
        <v>432000000</v>
      </c>
    </row>
    <row r="23" spans="1:24" x14ac:dyDescent="0.25">
      <c r="B23" s="29"/>
      <c r="C23" s="20"/>
      <c r="D23" s="20"/>
      <c r="E23" s="13"/>
      <c r="F23" s="13"/>
      <c r="G23" s="23"/>
      <c r="H23" s="9"/>
      <c r="I23" s="14"/>
      <c r="J23" s="14"/>
      <c r="K23" s="14"/>
      <c r="L23" s="15"/>
      <c r="N23" s="9"/>
      <c r="O23" s="14"/>
      <c r="P23" s="14"/>
      <c r="Q23" s="14"/>
      <c r="R23" s="15"/>
      <c r="T23" s="9"/>
      <c r="U23" s="14"/>
      <c r="V23" s="14"/>
      <c r="W23" s="14"/>
      <c r="X23" s="15"/>
    </row>
    <row r="24" spans="1:24" x14ac:dyDescent="0.25">
      <c r="B24" s="9" t="s">
        <v>8</v>
      </c>
      <c r="C24" s="20"/>
      <c r="D24" s="20"/>
      <c r="E24" s="15">
        <f>E21+E22</f>
        <v>8910000</v>
      </c>
      <c r="F24" s="15">
        <f>F21+F22</f>
        <v>106920000</v>
      </c>
      <c r="G24" s="23"/>
      <c r="H24" s="9" t="s">
        <v>8</v>
      </c>
      <c r="I24" s="14"/>
      <c r="J24" s="14"/>
      <c r="K24" s="15">
        <f>K21+K22</f>
        <v>23760000</v>
      </c>
      <c r="L24" s="15">
        <f>L21+L22</f>
        <v>285120000</v>
      </c>
      <c r="N24" s="9" t="s">
        <v>8</v>
      </c>
      <c r="O24" s="14"/>
      <c r="P24" s="14"/>
      <c r="Q24" s="15">
        <f>Q21+Q22</f>
        <v>69300000</v>
      </c>
      <c r="R24" s="15">
        <f>R21+R22</f>
        <v>831600000</v>
      </c>
      <c r="T24" s="9" t="s">
        <v>8</v>
      </c>
      <c r="U24" s="14"/>
      <c r="V24" s="14"/>
      <c r="W24" s="15">
        <f>W21+W22</f>
        <v>396000000</v>
      </c>
      <c r="X24" s="15">
        <f>X21+X22</f>
        <v>4752000000</v>
      </c>
    </row>
    <row r="25" spans="1:24" x14ac:dyDescent="0.25">
      <c r="B25" s="9"/>
      <c r="C25" s="20"/>
      <c r="D25" s="20"/>
      <c r="E25" s="15"/>
      <c r="F25" s="15"/>
      <c r="G25" s="23"/>
      <c r="H25" s="9"/>
      <c r="I25" s="14"/>
      <c r="J25" s="14"/>
      <c r="K25" s="14"/>
      <c r="L25" s="15"/>
      <c r="N25" s="9"/>
      <c r="O25" s="14"/>
      <c r="P25" s="14"/>
      <c r="Q25" s="14"/>
      <c r="R25" s="15"/>
      <c r="T25" s="9"/>
      <c r="U25" s="14"/>
      <c r="V25" s="14"/>
      <c r="W25" s="14"/>
      <c r="X25" s="15"/>
    </row>
    <row r="26" spans="1:24" x14ac:dyDescent="0.25">
      <c r="B26" s="29" t="s">
        <v>9</v>
      </c>
      <c r="C26" s="12"/>
      <c r="D26" s="12"/>
      <c r="E26" s="13"/>
      <c r="F26" s="15">
        <f>F24*2</f>
        <v>213840000</v>
      </c>
      <c r="G26" s="23"/>
      <c r="H26" s="29" t="s">
        <v>9</v>
      </c>
      <c r="I26" s="12"/>
      <c r="J26" s="12"/>
      <c r="K26" s="12"/>
      <c r="L26" s="15">
        <f>L24*2</f>
        <v>570240000</v>
      </c>
      <c r="N26" s="29" t="s">
        <v>9</v>
      </c>
      <c r="O26" s="12"/>
      <c r="P26" s="12"/>
      <c r="Q26" s="12"/>
      <c r="R26" s="15">
        <f>R24*2</f>
        <v>1663200000</v>
      </c>
      <c r="T26" s="29" t="s">
        <v>9</v>
      </c>
      <c r="U26" s="12"/>
      <c r="V26" s="12"/>
      <c r="W26" s="12"/>
      <c r="X26" s="15">
        <f>X24*2</f>
        <v>9504000000</v>
      </c>
    </row>
    <row r="27" spans="1:24" s="19" customFormat="1" ht="26.25" x14ac:dyDescent="0.25">
      <c r="B27" s="16" t="s">
        <v>10</v>
      </c>
      <c r="C27" s="17"/>
      <c r="D27" s="16"/>
      <c r="E27" s="16"/>
      <c r="F27" s="18">
        <f>F26/2</f>
        <v>106920000</v>
      </c>
      <c r="G27" s="27"/>
      <c r="H27" s="16" t="s">
        <v>10</v>
      </c>
      <c r="I27" s="17"/>
      <c r="J27" s="16"/>
      <c r="K27" s="16"/>
      <c r="L27" s="18">
        <f>L24/3</f>
        <v>95040000</v>
      </c>
      <c r="N27" s="16" t="s">
        <v>10</v>
      </c>
      <c r="O27" s="17"/>
      <c r="P27" s="16"/>
      <c r="Q27" s="16"/>
      <c r="R27" s="18">
        <f>R24/10</f>
        <v>83160000</v>
      </c>
      <c r="T27" s="16" t="s">
        <v>10</v>
      </c>
      <c r="U27" s="17"/>
      <c r="V27" s="16"/>
      <c r="W27" s="16"/>
      <c r="X27" s="18">
        <f>X24/100</f>
        <v>47520000</v>
      </c>
    </row>
    <row r="28" spans="1:24" ht="26.25" customHeight="1" x14ac:dyDescent="0.25">
      <c r="B28" s="77" t="s">
        <v>17</v>
      </c>
      <c r="C28" s="78"/>
      <c r="D28" s="79"/>
      <c r="E28" s="33"/>
      <c r="F28" s="13">
        <f>F16-F27</f>
        <v>5940000</v>
      </c>
      <c r="H28" s="77" t="s">
        <v>36</v>
      </c>
      <c r="I28" s="78"/>
      <c r="J28" s="79"/>
      <c r="K28" s="33"/>
      <c r="L28" s="13">
        <f>L16-L27</f>
        <v>5940000</v>
      </c>
      <c r="N28" s="77" t="s">
        <v>36</v>
      </c>
      <c r="O28" s="78"/>
      <c r="P28" s="79"/>
      <c r="Q28" s="33"/>
      <c r="R28" s="13">
        <f>R16-R27</f>
        <v>5940000</v>
      </c>
      <c r="T28" s="77" t="s">
        <v>36</v>
      </c>
      <c r="U28" s="78"/>
      <c r="V28" s="79"/>
      <c r="W28" s="33"/>
      <c r="X28" s="13">
        <f>X16-X27</f>
        <v>5940000</v>
      </c>
    </row>
    <row r="29" spans="1:24" x14ac:dyDescent="0.25">
      <c r="H29" s="77" t="s">
        <v>24</v>
      </c>
      <c r="I29" s="78"/>
      <c r="J29" s="79"/>
      <c r="K29" s="32"/>
      <c r="L29" s="13">
        <f>L28*3</f>
        <v>17820000</v>
      </c>
      <c r="N29" s="77" t="s">
        <v>24</v>
      </c>
      <c r="O29" s="78"/>
      <c r="P29" s="79"/>
      <c r="Q29" s="32"/>
      <c r="R29" s="13">
        <f>R28*10</f>
        <v>59400000</v>
      </c>
      <c r="T29" s="77" t="s">
        <v>24</v>
      </c>
      <c r="U29" s="78"/>
      <c r="V29" s="79"/>
      <c r="W29" s="32"/>
      <c r="X29" s="13">
        <f>X28*100</f>
        <v>594000000</v>
      </c>
    </row>
    <row r="30" spans="1:24" x14ac:dyDescent="0.25">
      <c r="B30" s="30"/>
    </row>
    <row r="31" spans="1:24" x14ac:dyDescent="0.25">
      <c r="A31" s="35" t="s">
        <v>30</v>
      </c>
      <c r="B31" s="35" t="s">
        <v>31</v>
      </c>
      <c r="C31" s="35"/>
      <c r="E31" s="30"/>
    </row>
    <row r="32" spans="1:24" x14ac:dyDescent="0.25">
      <c r="A32" s="35" t="s">
        <v>34</v>
      </c>
      <c r="B32" s="35" t="s">
        <v>35</v>
      </c>
      <c r="C32" s="35"/>
      <c r="E32" s="30"/>
    </row>
    <row r="33" spans="1:3" x14ac:dyDescent="0.25">
      <c r="A33" s="35" t="s">
        <v>37</v>
      </c>
      <c r="B33" s="35" t="s">
        <v>38</v>
      </c>
      <c r="C33" s="35"/>
    </row>
  </sheetData>
  <mergeCells count="42">
    <mergeCell ref="T19:V19"/>
    <mergeCell ref="T28:V28"/>
    <mergeCell ref="T29:V29"/>
    <mergeCell ref="H29:J29"/>
    <mergeCell ref="N8:P8"/>
    <mergeCell ref="N17:P17"/>
    <mergeCell ref="N19:P19"/>
    <mergeCell ref="N28:P28"/>
    <mergeCell ref="N29:P29"/>
    <mergeCell ref="N18:R18"/>
    <mergeCell ref="T18:X18"/>
    <mergeCell ref="T17:V17"/>
    <mergeCell ref="B19:D19"/>
    <mergeCell ref="B28:D28"/>
    <mergeCell ref="H8:J8"/>
    <mergeCell ref="H17:J17"/>
    <mergeCell ref="H19:J19"/>
    <mergeCell ref="H28:J28"/>
    <mergeCell ref="B18:F18"/>
    <mergeCell ref="H18:L18"/>
    <mergeCell ref="B8:F8"/>
    <mergeCell ref="B11:F11"/>
    <mergeCell ref="H11:L11"/>
    <mergeCell ref="B14:F14"/>
    <mergeCell ref="H14:L14"/>
    <mergeCell ref="H2:L2"/>
    <mergeCell ref="B5:F5"/>
    <mergeCell ref="H5:L5"/>
    <mergeCell ref="B7:D7"/>
    <mergeCell ref="H7:J7"/>
    <mergeCell ref="B2:F2"/>
    <mergeCell ref="N2:R2"/>
    <mergeCell ref="N5:R5"/>
    <mergeCell ref="N7:P7"/>
    <mergeCell ref="N11:R11"/>
    <mergeCell ref="N14:R14"/>
    <mergeCell ref="T2:X2"/>
    <mergeCell ref="T5:X5"/>
    <mergeCell ref="T7:V7"/>
    <mergeCell ref="T11:X11"/>
    <mergeCell ref="T14:X14"/>
    <mergeCell ref="T8:V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33" workbookViewId="0">
      <selection activeCell="L41" sqref="L41"/>
    </sheetView>
  </sheetViews>
  <sheetFormatPr defaultRowHeight="15" x14ac:dyDescent="0.25"/>
  <cols>
    <col min="1" max="1" width="18.5703125" customWidth="1"/>
    <col min="2" max="2" width="11.140625" customWidth="1"/>
    <col min="3" max="3" width="14.85546875" customWidth="1"/>
    <col min="5" max="5" width="11.5703125" customWidth="1"/>
    <col min="6" max="6" width="16" bestFit="1" customWidth="1"/>
    <col min="7" max="7" width="12.5703125" customWidth="1"/>
    <col min="8" max="8" width="17.42578125" customWidth="1"/>
    <col min="13" max="13" width="13.28515625" bestFit="1" customWidth="1"/>
    <col min="14" max="14" width="12.85546875" customWidth="1"/>
    <col min="15" max="15" width="16.7109375" customWidth="1"/>
    <col min="16" max="16" width="24" customWidth="1"/>
  </cols>
  <sheetData>
    <row r="1" spans="1:16" ht="29.25" hidden="1" customHeight="1" x14ac:dyDescent="0.25">
      <c r="A1" s="96" t="s">
        <v>74</v>
      </c>
      <c r="B1" s="92" t="s">
        <v>75</v>
      </c>
      <c r="C1" s="92" t="s">
        <v>76</v>
      </c>
      <c r="D1" s="44" t="s">
        <v>77</v>
      </c>
      <c r="E1" s="92" t="s">
        <v>79</v>
      </c>
      <c r="F1" s="92" t="s">
        <v>80</v>
      </c>
      <c r="G1" s="94" t="s">
        <v>81</v>
      </c>
      <c r="H1" s="88" t="s">
        <v>82</v>
      </c>
    </row>
    <row r="2" spans="1:16" ht="15.75" hidden="1" thickBot="1" x14ac:dyDescent="0.3">
      <c r="A2" s="97"/>
      <c r="B2" s="93"/>
      <c r="C2" s="93"/>
      <c r="D2" s="45" t="s">
        <v>78</v>
      </c>
      <c r="E2" s="93"/>
      <c r="F2" s="93"/>
      <c r="G2" s="95"/>
      <c r="H2" s="89"/>
      <c r="K2" t="s">
        <v>93</v>
      </c>
      <c r="L2" t="s">
        <v>92</v>
      </c>
      <c r="M2" t="s">
        <v>91</v>
      </c>
      <c r="N2" t="s">
        <v>90</v>
      </c>
      <c r="O2" t="s">
        <v>95</v>
      </c>
      <c r="P2" t="s">
        <v>94</v>
      </c>
    </row>
    <row r="3" spans="1:16" ht="15.75" hidden="1" thickBot="1" x14ac:dyDescent="0.3">
      <c r="A3" s="90" t="s">
        <v>83</v>
      </c>
      <c r="B3" s="91">
        <v>1</v>
      </c>
      <c r="C3" s="46">
        <v>12</v>
      </c>
      <c r="D3" s="48">
        <v>9000000</v>
      </c>
      <c r="E3" s="50">
        <v>0.05</v>
      </c>
      <c r="F3" s="50">
        <v>0.1</v>
      </c>
      <c r="G3" s="48">
        <v>7650000</v>
      </c>
      <c r="H3" s="61">
        <f>(G3*12)*0.1</f>
        <v>9180000</v>
      </c>
      <c r="K3" s="47">
        <f>D3</f>
        <v>9000000</v>
      </c>
      <c r="L3" s="49">
        <f>E3+F3</f>
        <v>0.15000000000000002</v>
      </c>
      <c r="M3" s="62">
        <f>K3-(K3*L3)/B3</f>
        <v>7650000</v>
      </c>
      <c r="N3" s="63">
        <f>M3*1.1</f>
        <v>8415000</v>
      </c>
      <c r="O3" s="63">
        <f>N3*C3</f>
        <v>100980000</v>
      </c>
      <c r="P3" s="63">
        <f>O3*B3</f>
        <v>100980000</v>
      </c>
    </row>
    <row r="4" spans="1:16" ht="15.75" hidden="1" thickBot="1" x14ac:dyDescent="0.3">
      <c r="A4" s="81"/>
      <c r="B4" s="83"/>
      <c r="C4" s="51">
        <v>24</v>
      </c>
      <c r="D4" s="52">
        <v>9000000</v>
      </c>
      <c r="E4" s="53">
        <v>0.1</v>
      </c>
      <c r="F4" s="53">
        <v>0.1</v>
      </c>
      <c r="G4" s="52">
        <v>7200000</v>
      </c>
      <c r="H4" s="51"/>
      <c r="K4" s="47">
        <f>D4</f>
        <v>9000000</v>
      </c>
      <c r="L4" s="49">
        <f>E4+F4</f>
        <v>0.2</v>
      </c>
      <c r="M4" s="62">
        <f>K4-(K4*L4)/1</f>
        <v>7200000</v>
      </c>
      <c r="N4" s="63">
        <f>M4*1.1</f>
        <v>7920000.0000000009</v>
      </c>
      <c r="O4" s="63">
        <f>N4*C4</f>
        <v>190080000.00000003</v>
      </c>
      <c r="P4" s="63">
        <f>O4*B3</f>
        <v>190080000.00000003</v>
      </c>
    </row>
    <row r="5" spans="1:16" ht="15.75" hidden="1" thickBot="1" x14ac:dyDescent="0.3">
      <c r="A5" s="80" t="s">
        <v>19</v>
      </c>
      <c r="B5" s="82">
        <v>3</v>
      </c>
      <c r="C5" s="46">
        <v>12</v>
      </c>
      <c r="D5" s="48">
        <v>9000000</v>
      </c>
      <c r="E5" s="50">
        <v>0.15</v>
      </c>
      <c r="F5" s="50">
        <v>0.1</v>
      </c>
      <c r="G5" s="48">
        <v>6750000</v>
      </c>
      <c r="H5" s="46"/>
      <c r="K5" s="47">
        <f>D5</f>
        <v>9000000</v>
      </c>
      <c r="L5" s="49">
        <f>E5+F5</f>
        <v>0.25</v>
      </c>
      <c r="M5" s="62">
        <f>K5-(K5*L5)/1</f>
        <v>6750000</v>
      </c>
      <c r="N5" s="63">
        <f>M5*1.1</f>
        <v>7425000.0000000009</v>
      </c>
      <c r="O5" s="63">
        <f>N5*C5</f>
        <v>89100000.000000015</v>
      </c>
      <c r="P5" s="63">
        <f>O5*B5</f>
        <v>267300000.00000006</v>
      </c>
    </row>
    <row r="6" spans="1:16" ht="15.75" hidden="1" thickBot="1" x14ac:dyDescent="0.3">
      <c r="A6" s="81"/>
      <c r="B6" s="83"/>
      <c r="C6" s="51">
        <v>24</v>
      </c>
      <c r="D6" s="52">
        <v>9000000</v>
      </c>
      <c r="E6" s="53">
        <v>0.2</v>
      </c>
      <c r="F6" s="53">
        <v>0.1</v>
      </c>
      <c r="G6" s="52">
        <v>6300000</v>
      </c>
      <c r="H6" s="51"/>
      <c r="K6" s="47">
        <f>D6</f>
        <v>9000000</v>
      </c>
      <c r="L6" s="49">
        <f>E6+F6</f>
        <v>0.30000000000000004</v>
      </c>
      <c r="M6" s="62">
        <f>K6-(K6*L6)/1</f>
        <v>6300000</v>
      </c>
      <c r="N6" s="63">
        <f>M6*1.1</f>
        <v>6930000.0000000009</v>
      </c>
      <c r="O6" s="63">
        <f>N6*C6</f>
        <v>166320000.00000003</v>
      </c>
      <c r="P6" s="63">
        <f>O6*B5</f>
        <v>498960000.00000012</v>
      </c>
    </row>
    <row r="7" spans="1:16" ht="20.25" hidden="1" customHeight="1" thickBot="1" x14ac:dyDescent="0.3">
      <c r="A7" s="80" t="s">
        <v>84</v>
      </c>
      <c r="B7" s="82">
        <v>5</v>
      </c>
      <c r="C7" s="46">
        <v>12</v>
      </c>
      <c r="D7" s="48">
        <v>9000000</v>
      </c>
      <c r="E7" s="50">
        <v>0.25</v>
      </c>
      <c r="F7" s="50">
        <v>0.1</v>
      </c>
      <c r="G7" s="48">
        <v>5850000</v>
      </c>
      <c r="H7" s="46"/>
      <c r="K7" s="47">
        <f t="shared" ref="K7:K16" si="0">D7</f>
        <v>9000000</v>
      </c>
      <c r="L7" s="49">
        <f t="shared" ref="L7:L16" si="1">E7+F7</f>
        <v>0.35</v>
      </c>
      <c r="M7" s="62">
        <f t="shared" ref="M7:M16" si="2">K7-(K7*L7)/1</f>
        <v>5850000</v>
      </c>
      <c r="N7" s="63">
        <f t="shared" ref="N7:N16" si="3">M7*1.1</f>
        <v>6435000.0000000009</v>
      </c>
      <c r="O7" s="63">
        <f t="shared" ref="O7:O16" si="4">N7*C7</f>
        <v>77220000.000000015</v>
      </c>
      <c r="P7" s="63">
        <f>O7*B7</f>
        <v>386100000.00000006</v>
      </c>
    </row>
    <row r="8" spans="1:16" ht="15.75" hidden="1" thickBot="1" x14ac:dyDescent="0.3">
      <c r="A8" s="81"/>
      <c r="B8" s="83"/>
      <c r="C8" s="51">
        <v>24</v>
      </c>
      <c r="D8" s="52">
        <v>9000000</v>
      </c>
      <c r="E8" s="53">
        <v>0.3</v>
      </c>
      <c r="F8" s="53">
        <v>0.1</v>
      </c>
      <c r="G8" s="52">
        <v>5400000</v>
      </c>
      <c r="H8" s="51"/>
      <c r="K8" s="47">
        <f t="shared" si="0"/>
        <v>9000000</v>
      </c>
      <c r="L8" s="49">
        <f t="shared" si="1"/>
        <v>0.4</v>
      </c>
      <c r="M8" s="62">
        <f t="shared" si="2"/>
        <v>5400000</v>
      </c>
      <c r="N8" s="63">
        <f t="shared" si="3"/>
        <v>5940000.0000000009</v>
      </c>
      <c r="O8" s="63">
        <f t="shared" si="4"/>
        <v>142560000.00000003</v>
      </c>
      <c r="P8" s="63">
        <f>O8*B7</f>
        <v>712800000.00000012</v>
      </c>
    </row>
    <row r="9" spans="1:16" ht="20.25" hidden="1" customHeight="1" thickBot="1" x14ac:dyDescent="0.3">
      <c r="A9" s="84" t="s">
        <v>85</v>
      </c>
      <c r="B9" s="86">
        <v>10</v>
      </c>
      <c r="C9" s="54">
        <v>12</v>
      </c>
      <c r="D9" s="55">
        <v>9000000</v>
      </c>
      <c r="E9" s="56">
        <v>0.25</v>
      </c>
      <c r="F9" s="56">
        <v>0.1</v>
      </c>
      <c r="G9" s="55">
        <v>5850000</v>
      </c>
      <c r="H9" s="54"/>
      <c r="K9" s="47">
        <f t="shared" si="0"/>
        <v>9000000</v>
      </c>
      <c r="L9" s="49">
        <f t="shared" si="1"/>
        <v>0.35</v>
      </c>
      <c r="M9" s="62">
        <f t="shared" si="2"/>
        <v>5850000</v>
      </c>
      <c r="N9" s="63">
        <f t="shared" si="3"/>
        <v>6435000.0000000009</v>
      </c>
      <c r="O9" s="63">
        <f t="shared" si="4"/>
        <v>77220000.000000015</v>
      </c>
      <c r="P9" s="63">
        <f>O9*B9</f>
        <v>772200000.00000012</v>
      </c>
    </row>
    <row r="10" spans="1:16" ht="15.75" hidden="1" thickBot="1" x14ac:dyDescent="0.3">
      <c r="A10" s="85"/>
      <c r="B10" s="87"/>
      <c r="C10" s="57">
        <v>24</v>
      </c>
      <c r="D10" s="58">
        <v>9000000</v>
      </c>
      <c r="E10" s="59">
        <v>0.3</v>
      </c>
      <c r="F10" s="59">
        <v>0.1</v>
      </c>
      <c r="G10" s="58">
        <v>5400000</v>
      </c>
      <c r="H10" s="57"/>
      <c r="K10" s="47">
        <f t="shared" si="0"/>
        <v>9000000</v>
      </c>
      <c r="L10" s="49">
        <f t="shared" si="1"/>
        <v>0.4</v>
      </c>
      <c r="M10" s="62">
        <f t="shared" si="2"/>
        <v>5400000</v>
      </c>
      <c r="N10" s="63">
        <f t="shared" si="3"/>
        <v>5940000.0000000009</v>
      </c>
      <c r="O10" s="63">
        <f t="shared" si="4"/>
        <v>142560000.00000003</v>
      </c>
      <c r="P10" s="63">
        <f t="shared" ref="P10:P16" si="5">O10*B9</f>
        <v>1425600000.0000002</v>
      </c>
    </row>
    <row r="11" spans="1:16" ht="20.25" hidden="1" customHeight="1" thickBot="1" x14ac:dyDescent="0.3">
      <c r="A11" s="84" t="s">
        <v>86</v>
      </c>
      <c r="B11" s="86">
        <v>30</v>
      </c>
      <c r="C11" s="54">
        <v>12</v>
      </c>
      <c r="D11" s="55">
        <v>9000000</v>
      </c>
      <c r="E11" s="56">
        <v>0.35</v>
      </c>
      <c r="F11" s="56">
        <v>0.1</v>
      </c>
      <c r="G11" s="55">
        <v>4950000</v>
      </c>
      <c r="H11" s="54"/>
      <c r="K11" s="47">
        <f t="shared" si="0"/>
        <v>9000000</v>
      </c>
      <c r="L11" s="49">
        <f t="shared" si="1"/>
        <v>0.44999999999999996</v>
      </c>
      <c r="M11" s="62">
        <f t="shared" si="2"/>
        <v>4950000</v>
      </c>
      <c r="N11" s="63">
        <f t="shared" si="3"/>
        <v>5445000</v>
      </c>
      <c r="O11" s="63">
        <f t="shared" si="4"/>
        <v>65340000</v>
      </c>
      <c r="P11" s="63">
        <f>O11*B11</f>
        <v>1960200000</v>
      </c>
    </row>
    <row r="12" spans="1:16" ht="15.75" hidden="1" thickBot="1" x14ac:dyDescent="0.3">
      <c r="A12" s="85"/>
      <c r="B12" s="87"/>
      <c r="C12" s="57">
        <v>24</v>
      </c>
      <c r="D12" s="58">
        <v>9000000</v>
      </c>
      <c r="E12" s="59">
        <v>0.4</v>
      </c>
      <c r="F12" s="59">
        <v>0.1</v>
      </c>
      <c r="G12" s="58">
        <v>4500000</v>
      </c>
      <c r="H12" s="57"/>
      <c r="K12" s="47">
        <f t="shared" si="0"/>
        <v>9000000</v>
      </c>
      <c r="L12" s="49">
        <f t="shared" si="1"/>
        <v>0.5</v>
      </c>
      <c r="M12" s="62">
        <f t="shared" si="2"/>
        <v>4500000</v>
      </c>
      <c r="N12" s="63">
        <f t="shared" si="3"/>
        <v>4950000</v>
      </c>
      <c r="O12" s="63">
        <f t="shared" si="4"/>
        <v>118800000</v>
      </c>
      <c r="P12" s="63">
        <f>O12*B11</f>
        <v>3564000000</v>
      </c>
    </row>
    <row r="13" spans="1:16" ht="20.25" hidden="1" customHeight="1" thickBot="1" x14ac:dyDescent="0.3">
      <c r="A13" s="80" t="s">
        <v>87</v>
      </c>
      <c r="B13" s="82">
        <v>50</v>
      </c>
      <c r="C13" s="46">
        <v>12</v>
      </c>
      <c r="D13" s="48">
        <v>9000000</v>
      </c>
      <c r="E13" s="50">
        <v>0.45</v>
      </c>
      <c r="F13" s="50">
        <v>0.1</v>
      </c>
      <c r="G13" s="48">
        <v>4050000</v>
      </c>
      <c r="H13" s="46"/>
      <c r="K13" s="47">
        <f t="shared" si="0"/>
        <v>9000000</v>
      </c>
      <c r="L13" s="49">
        <f t="shared" si="1"/>
        <v>0.55000000000000004</v>
      </c>
      <c r="M13" s="62">
        <f t="shared" si="2"/>
        <v>4050000</v>
      </c>
      <c r="N13" s="63">
        <f t="shared" si="3"/>
        <v>4455000</v>
      </c>
      <c r="O13" s="63">
        <f t="shared" si="4"/>
        <v>53460000</v>
      </c>
      <c r="P13" s="63">
        <f>O13*B13</f>
        <v>2673000000</v>
      </c>
    </row>
    <row r="14" spans="1:16" ht="15.75" hidden="1" thickBot="1" x14ac:dyDescent="0.3">
      <c r="A14" s="81"/>
      <c r="B14" s="83"/>
      <c r="C14" s="51">
        <v>24</v>
      </c>
      <c r="D14" s="52">
        <v>9000000</v>
      </c>
      <c r="E14" s="53">
        <v>0.5</v>
      </c>
      <c r="F14" s="53">
        <v>0.1</v>
      </c>
      <c r="G14" s="52">
        <v>3600000</v>
      </c>
      <c r="H14" s="51"/>
      <c r="K14" s="47">
        <f t="shared" si="0"/>
        <v>9000000</v>
      </c>
      <c r="L14" s="49">
        <f t="shared" si="1"/>
        <v>0.6</v>
      </c>
      <c r="M14" s="62">
        <f t="shared" si="2"/>
        <v>3600000</v>
      </c>
      <c r="N14" s="63">
        <f t="shared" si="3"/>
        <v>3960000.0000000005</v>
      </c>
      <c r="O14" s="63">
        <f t="shared" si="4"/>
        <v>95040000.000000015</v>
      </c>
      <c r="P14" s="63">
        <f>O14*B13</f>
        <v>4752000000.000001</v>
      </c>
    </row>
    <row r="15" spans="1:16" ht="20.25" hidden="1" customHeight="1" thickBot="1" x14ac:dyDescent="0.3">
      <c r="A15" s="80" t="s">
        <v>88</v>
      </c>
      <c r="B15" s="82">
        <v>100</v>
      </c>
      <c r="C15" s="46">
        <v>12</v>
      </c>
      <c r="D15" s="48">
        <v>9000000</v>
      </c>
      <c r="E15" s="50">
        <v>0.55000000000000004</v>
      </c>
      <c r="F15" s="50">
        <v>0.1</v>
      </c>
      <c r="G15" s="48">
        <v>3150000</v>
      </c>
      <c r="H15" s="46"/>
      <c r="K15" s="47">
        <f t="shared" si="0"/>
        <v>9000000</v>
      </c>
      <c r="L15" s="49">
        <f t="shared" si="1"/>
        <v>0.65</v>
      </c>
      <c r="M15" s="62">
        <f t="shared" si="2"/>
        <v>3150000</v>
      </c>
      <c r="N15" s="63">
        <f t="shared" si="3"/>
        <v>3465000.0000000005</v>
      </c>
      <c r="O15" s="63">
        <f t="shared" si="4"/>
        <v>41580000.000000007</v>
      </c>
      <c r="P15" s="63">
        <f>O15*B15</f>
        <v>4158000000.000001</v>
      </c>
    </row>
    <row r="16" spans="1:16" ht="15.75" hidden="1" thickBot="1" x14ac:dyDescent="0.3">
      <c r="A16" s="81"/>
      <c r="B16" s="83"/>
      <c r="C16" s="51">
        <v>24</v>
      </c>
      <c r="D16" s="52">
        <v>9000000</v>
      </c>
      <c r="E16" s="53">
        <v>0.6</v>
      </c>
      <c r="F16" s="53">
        <v>0.1</v>
      </c>
      <c r="G16" s="52">
        <v>2700000</v>
      </c>
      <c r="H16" s="51"/>
      <c r="K16" s="47">
        <f t="shared" si="0"/>
        <v>9000000</v>
      </c>
      <c r="L16" s="49">
        <f t="shared" si="1"/>
        <v>0.7</v>
      </c>
      <c r="M16" s="62">
        <f t="shared" si="2"/>
        <v>2700000</v>
      </c>
      <c r="N16" s="63">
        <f t="shared" si="3"/>
        <v>2970000.0000000005</v>
      </c>
      <c r="O16" s="63">
        <f t="shared" si="4"/>
        <v>71280000.000000015</v>
      </c>
      <c r="P16" s="63">
        <f t="shared" si="5"/>
        <v>7128000000.0000019</v>
      </c>
    </row>
    <row r="17" spans="1:9" hidden="1" x14ac:dyDescent="0.25"/>
    <row r="18" spans="1:9" hidden="1" x14ac:dyDescent="0.25"/>
    <row r="19" spans="1:9" hidden="1" x14ac:dyDescent="0.25">
      <c r="A19" s="60"/>
    </row>
    <row r="20" spans="1:9" ht="15.75" hidden="1" thickBot="1" x14ac:dyDescent="0.3">
      <c r="A20" s="60" t="s">
        <v>89</v>
      </c>
    </row>
    <row r="21" spans="1:9" ht="15" customHeight="1" x14ac:dyDescent="0.25">
      <c r="A21" s="98" t="s">
        <v>74</v>
      </c>
      <c r="B21" s="100" t="s">
        <v>75</v>
      </c>
      <c r="C21" s="100" t="s">
        <v>76</v>
      </c>
      <c r="D21" s="100" t="s">
        <v>99</v>
      </c>
      <c r="E21" s="100" t="s">
        <v>79</v>
      </c>
      <c r="F21" s="100" t="s">
        <v>96</v>
      </c>
      <c r="G21" s="100" t="s">
        <v>97</v>
      </c>
      <c r="H21" s="100" t="s">
        <v>9</v>
      </c>
      <c r="I21" s="64"/>
    </row>
    <row r="22" spans="1:9" ht="34.5" customHeight="1" thickBot="1" x14ac:dyDescent="0.3">
      <c r="A22" s="99"/>
      <c r="B22" s="101"/>
      <c r="C22" s="101"/>
      <c r="D22" s="101"/>
      <c r="E22" s="101"/>
      <c r="F22" s="101"/>
      <c r="G22" s="101"/>
      <c r="H22" s="101"/>
      <c r="I22" s="64"/>
    </row>
    <row r="23" spans="1:9" ht="15.75" thickBot="1" x14ac:dyDescent="0.3">
      <c r="A23" s="90" t="s">
        <v>83</v>
      </c>
      <c r="B23" s="91">
        <v>1</v>
      </c>
      <c r="C23" s="46">
        <v>12</v>
      </c>
      <c r="D23" s="48">
        <v>9000000</v>
      </c>
      <c r="E23" s="50">
        <v>0.05</v>
      </c>
      <c r="F23" s="65">
        <f>D23*(100%-E23)</f>
        <v>8550000</v>
      </c>
      <c r="G23" s="48">
        <f>F23*1.1</f>
        <v>9405000</v>
      </c>
      <c r="H23" s="61">
        <f>G23*C23*B23</f>
        <v>112860000</v>
      </c>
    </row>
    <row r="24" spans="1:9" ht="15.75" thickBot="1" x14ac:dyDescent="0.3">
      <c r="A24" s="81"/>
      <c r="B24" s="83"/>
      <c r="C24" s="51">
        <v>24</v>
      </c>
      <c r="D24" s="52">
        <v>9000000</v>
      </c>
      <c r="E24" s="53">
        <v>0.1</v>
      </c>
      <c r="F24" s="65">
        <f t="shared" ref="F24:F36" si="6">D24*(100%-E24)</f>
        <v>8100000</v>
      </c>
      <c r="G24" s="48">
        <f t="shared" ref="G24:G36" si="7">F24*1.1</f>
        <v>8910000</v>
      </c>
      <c r="H24" s="61">
        <f>G24*C24*1</f>
        <v>213840000</v>
      </c>
    </row>
    <row r="25" spans="1:9" ht="15.75" thickBot="1" x14ac:dyDescent="0.3">
      <c r="A25" s="80" t="s">
        <v>19</v>
      </c>
      <c r="B25" s="82">
        <v>3</v>
      </c>
      <c r="C25" s="46">
        <v>12</v>
      </c>
      <c r="D25" s="48">
        <v>9000000</v>
      </c>
      <c r="E25" s="50">
        <v>0.15</v>
      </c>
      <c r="F25" s="65">
        <f t="shared" si="6"/>
        <v>7650000</v>
      </c>
      <c r="G25" s="48">
        <f t="shared" si="7"/>
        <v>8415000</v>
      </c>
      <c r="H25" s="61">
        <f>G25*C25*3</f>
        <v>302940000</v>
      </c>
    </row>
    <row r="26" spans="1:9" ht="15.75" thickBot="1" x14ac:dyDescent="0.3">
      <c r="A26" s="81"/>
      <c r="B26" s="83"/>
      <c r="C26" s="51">
        <v>24</v>
      </c>
      <c r="D26" s="52">
        <v>9000000</v>
      </c>
      <c r="E26" s="53">
        <v>0.2</v>
      </c>
      <c r="F26" s="65">
        <f t="shared" si="6"/>
        <v>7200000</v>
      </c>
      <c r="G26" s="48">
        <f t="shared" si="7"/>
        <v>7920000.0000000009</v>
      </c>
      <c r="H26" s="61">
        <f>G26*C26*3</f>
        <v>570240000.00000012</v>
      </c>
    </row>
    <row r="27" spans="1:9" ht="15.75" thickBot="1" x14ac:dyDescent="0.3">
      <c r="A27" s="80" t="s">
        <v>84</v>
      </c>
      <c r="B27" s="82">
        <v>5</v>
      </c>
      <c r="C27" s="46">
        <v>12</v>
      </c>
      <c r="D27" s="48">
        <v>9000000</v>
      </c>
      <c r="E27" s="50">
        <v>0.25</v>
      </c>
      <c r="F27" s="65">
        <f t="shared" si="6"/>
        <v>6750000</v>
      </c>
      <c r="G27" s="48">
        <f t="shared" si="7"/>
        <v>7425000.0000000009</v>
      </c>
      <c r="H27" s="61">
        <f>G27*C27*5</f>
        <v>445500000.00000006</v>
      </c>
    </row>
    <row r="28" spans="1:9" ht="15.75" thickBot="1" x14ac:dyDescent="0.3">
      <c r="A28" s="81"/>
      <c r="B28" s="83"/>
      <c r="C28" s="51">
        <v>24</v>
      </c>
      <c r="D28" s="52">
        <v>9000000</v>
      </c>
      <c r="E28" s="53">
        <v>0.3</v>
      </c>
      <c r="F28" s="65">
        <f t="shared" si="6"/>
        <v>6300000</v>
      </c>
      <c r="G28" s="48">
        <f t="shared" si="7"/>
        <v>6930000.0000000009</v>
      </c>
      <c r="H28" s="61">
        <f>G28*C28*5</f>
        <v>831600000.00000012</v>
      </c>
    </row>
    <row r="29" spans="1:9" ht="15.75" thickBot="1" x14ac:dyDescent="0.3">
      <c r="A29" s="80" t="s">
        <v>85</v>
      </c>
      <c r="B29" s="82">
        <v>10</v>
      </c>
      <c r="C29" s="46">
        <v>12</v>
      </c>
      <c r="D29" s="48">
        <v>9000000</v>
      </c>
      <c r="E29" s="50">
        <v>0.25</v>
      </c>
      <c r="F29" s="65">
        <f t="shared" si="6"/>
        <v>6750000</v>
      </c>
      <c r="G29" s="48">
        <f t="shared" si="7"/>
        <v>7425000.0000000009</v>
      </c>
      <c r="H29" s="61">
        <f>G29*C29*10</f>
        <v>891000000.00000012</v>
      </c>
    </row>
    <row r="30" spans="1:9" ht="15.75" thickBot="1" x14ac:dyDescent="0.3">
      <c r="A30" s="81"/>
      <c r="B30" s="83"/>
      <c r="C30" s="51">
        <v>24</v>
      </c>
      <c r="D30" s="52">
        <v>9000000</v>
      </c>
      <c r="E30" s="53">
        <v>0.3</v>
      </c>
      <c r="F30" s="65">
        <f t="shared" si="6"/>
        <v>6300000</v>
      </c>
      <c r="G30" s="48">
        <f t="shared" si="7"/>
        <v>6930000.0000000009</v>
      </c>
      <c r="H30" s="61">
        <f>G30*C30*10</f>
        <v>1663200000.0000002</v>
      </c>
    </row>
    <row r="31" spans="1:9" ht="15.75" thickBot="1" x14ac:dyDescent="0.3">
      <c r="A31" s="80" t="s">
        <v>86</v>
      </c>
      <c r="B31" s="82">
        <v>30</v>
      </c>
      <c r="C31" s="46">
        <v>12</v>
      </c>
      <c r="D31" s="48">
        <v>9000000</v>
      </c>
      <c r="E31" s="50">
        <v>0.35</v>
      </c>
      <c r="F31" s="65">
        <f t="shared" si="6"/>
        <v>5850000</v>
      </c>
      <c r="G31" s="48">
        <f t="shared" si="7"/>
        <v>6435000.0000000009</v>
      </c>
      <c r="H31" s="61">
        <f>G31*C31*30</f>
        <v>2316600000.0000005</v>
      </c>
    </row>
    <row r="32" spans="1:9" ht="15.75" thickBot="1" x14ac:dyDescent="0.3">
      <c r="A32" s="81"/>
      <c r="B32" s="83"/>
      <c r="C32" s="51">
        <v>24</v>
      </c>
      <c r="D32" s="52">
        <v>9000000</v>
      </c>
      <c r="E32" s="53">
        <v>0.4</v>
      </c>
      <c r="F32" s="65">
        <f t="shared" si="6"/>
        <v>5400000</v>
      </c>
      <c r="G32" s="48">
        <f t="shared" si="7"/>
        <v>5940000.0000000009</v>
      </c>
      <c r="H32" s="61">
        <f>G32*C32*30</f>
        <v>4276800000.000001</v>
      </c>
    </row>
    <row r="33" spans="1:8" ht="15.75" thickBot="1" x14ac:dyDescent="0.3">
      <c r="A33" s="80" t="s">
        <v>87</v>
      </c>
      <c r="B33" s="82">
        <v>50</v>
      </c>
      <c r="C33" s="46">
        <v>12</v>
      </c>
      <c r="D33" s="48">
        <v>9000000</v>
      </c>
      <c r="E33" s="50">
        <v>0.45</v>
      </c>
      <c r="F33" s="65">
        <f t="shared" si="6"/>
        <v>4950000</v>
      </c>
      <c r="G33" s="48">
        <f t="shared" si="7"/>
        <v>5445000</v>
      </c>
      <c r="H33" s="61">
        <f>G33*C33*50</f>
        <v>3267000000</v>
      </c>
    </row>
    <row r="34" spans="1:8" ht="15.75" thickBot="1" x14ac:dyDescent="0.3">
      <c r="A34" s="81"/>
      <c r="B34" s="83"/>
      <c r="C34" s="51">
        <v>24</v>
      </c>
      <c r="D34" s="52">
        <v>9000000</v>
      </c>
      <c r="E34" s="53">
        <v>0.5</v>
      </c>
      <c r="F34" s="65">
        <f t="shared" si="6"/>
        <v>4500000</v>
      </c>
      <c r="G34" s="48">
        <f t="shared" si="7"/>
        <v>4950000</v>
      </c>
      <c r="H34" s="61">
        <f>G34*C34*50</f>
        <v>5940000000</v>
      </c>
    </row>
    <row r="35" spans="1:8" ht="15.75" thickBot="1" x14ac:dyDescent="0.3">
      <c r="A35" s="80" t="s">
        <v>88</v>
      </c>
      <c r="B35" s="82">
        <v>100</v>
      </c>
      <c r="C35" s="46">
        <v>12</v>
      </c>
      <c r="D35" s="48">
        <v>9000000</v>
      </c>
      <c r="E35" s="50">
        <v>0.55000000000000004</v>
      </c>
      <c r="F35" s="65">
        <f t="shared" si="6"/>
        <v>4049999.9999999995</v>
      </c>
      <c r="G35" s="48">
        <f t="shared" si="7"/>
        <v>4455000</v>
      </c>
      <c r="H35" s="61">
        <f>G35*C35*100</f>
        <v>5346000000</v>
      </c>
    </row>
    <row r="36" spans="1:8" ht="22.5" customHeight="1" thickBot="1" x14ac:dyDescent="0.3">
      <c r="A36" s="81"/>
      <c r="B36" s="83"/>
      <c r="C36" s="51">
        <v>24</v>
      </c>
      <c r="D36" s="52">
        <v>9000000</v>
      </c>
      <c r="E36" s="53">
        <v>0.6</v>
      </c>
      <c r="F36" s="65">
        <f t="shared" si="6"/>
        <v>3600000</v>
      </c>
      <c r="G36" s="48">
        <f t="shared" si="7"/>
        <v>3960000.0000000005</v>
      </c>
      <c r="H36" s="61">
        <f>G36*C36*100</f>
        <v>9504000000.0000019</v>
      </c>
    </row>
    <row r="37" spans="1:8" ht="15.75" thickBot="1" x14ac:dyDescent="0.3"/>
    <row r="38" spans="1:8" ht="15" customHeight="1" x14ac:dyDescent="0.25">
      <c r="A38" s="98" t="s">
        <v>100</v>
      </c>
      <c r="B38" s="100" t="s">
        <v>101</v>
      </c>
      <c r="C38" s="100" t="s">
        <v>102</v>
      </c>
      <c r="D38" s="100" t="s">
        <v>103</v>
      </c>
      <c r="E38" s="100" t="s">
        <v>104</v>
      </c>
      <c r="F38" s="100" t="s">
        <v>105</v>
      </c>
      <c r="G38" s="100" t="s">
        <v>106</v>
      </c>
      <c r="H38" s="100" t="s">
        <v>107</v>
      </c>
    </row>
    <row r="39" spans="1:8" ht="19.5" customHeight="1" thickBot="1" x14ac:dyDescent="0.3">
      <c r="A39" s="99"/>
      <c r="B39" s="101"/>
      <c r="C39" s="101"/>
      <c r="D39" s="103"/>
      <c r="E39" s="101"/>
      <c r="F39" s="101"/>
      <c r="G39" s="101"/>
      <c r="H39" s="101"/>
    </row>
    <row r="40" spans="1:8" ht="15.75" thickBot="1" x14ac:dyDescent="0.3">
      <c r="A40" s="90" t="s">
        <v>83</v>
      </c>
      <c r="B40" s="91">
        <v>1</v>
      </c>
      <c r="C40" s="46">
        <v>12</v>
      </c>
      <c r="D40" s="48">
        <v>9000000</v>
      </c>
      <c r="E40" s="50">
        <v>0.05</v>
      </c>
      <c r="F40" s="65">
        <f>D40*(100%-E40)</f>
        <v>8550000</v>
      </c>
      <c r="G40" s="48">
        <f>F40*1.1</f>
        <v>9405000</v>
      </c>
      <c r="H40" s="61">
        <f>G40*C40*B40</f>
        <v>112860000</v>
      </c>
    </row>
    <row r="41" spans="1:8" ht="15.75" thickBot="1" x14ac:dyDescent="0.3">
      <c r="A41" s="81"/>
      <c r="B41" s="83"/>
      <c r="C41" s="51">
        <v>24</v>
      </c>
      <c r="D41" s="52">
        <v>9000000</v>
      </c>
      <c r="E41" s="53">
        <v>0.1</v>
      </c>
      <c r="F41" s="65">
        <f t="shared" ref="F41:F53" si="8">D41*(100%-E41)</f>
        <v>8100000</v>
      </c>
      <c r="G41" s="48">
        <f t="shared" ref="G41:G53" si="9">F41*1.1</f>
        <v>8910000</v>
      </c>
      <c r="H41" s="61">
        <f>G41*C41*1</f>
        <v>213840000</v>
      </c>
    </row>
    <row r="42" spans="1:8" ht="15.75" thickBot="1" x14ac:dyDescent="0.3">
      <c r="A42" s="80" t="s">
        <v>19</v>
      </c>
      <c r="B42" s="82">
        <v>3</v>
      </c>
      <c r="C42" s="46">
        <v>12</v>
      </c>
      <c r="D42" s="48">
        <v>9000000</v>
      </c>
      <c r="E42" s="50">
        <v>0.15</v>
      </c>
      <c r="F42" s="65">
        <f t="shared" si="8"/>
        <v>7650000</v>
      </c>
      <c r="G42" s="48">
        <f t="shared" si="9"/>
        <v>8415000</v>
      </c>
      <c r="H42" s="61">
        <f>G42*C42*3</f>
        <v>302940000</v>
      </c>
    </row>
    <row r="43" spans="1:8" ht="15.75" thickBot="1" x14ac:dyDescent="0.3">
      <c r="A43" s="81"/>
      <c r="B43" s="83"/>
      <c r="C43" s="51">
        <v>24</v>
      </c>
      <c r="D43" s="52">
        <v>9000000</v>
      </c>
      <c r="E43" s="53">
        <v>0.2</v>
      </c>
      <c r="F43" s="65">
        <f t="shared" si="8"/>
        <v>7200000</v>
      </c>
      <c r="G43" s="48">
        <f t="shared" si="9"/>
        <v>7920000.0000000009</v>
      </c>
      <c r="H43" s="61">
        <f>G43*C43*3</f>
        <v>570240000.00000012</v>
      </c>
    </row>
    <row r="44" spans="1:8" ht="15.75" thickBot="1" x14ac:dyDescent="0.3">
      <c r="A44" s="80" t="s">
        <v>84</v>
      </c>
      <c r="B44" s="82">
        <v>5</v>
      </c>
      <c r="C44" s="46">
        <v>12</v>
      </c>
      <c r="D44" s="48">
        <v>9000000</v>
      </c>
      <c r="E44" s="50">
        <v>0.25</v>
      </c>
      <c r="F44" s="65">
        <f t="shared" si="8"/>
        <v>6750000</v>
      </c>
      <c r="G44" s="48">
        <f t="shared" si="9"/>
        <v>7425000.0000000009</v>
      </c>
      <c r="H44" s="61">
        <f>G44*C44*5</f>
        <v>445500000.00000006</v>
      </c>
    </row>
    <row r="45" spans="1:8" ht="15.75" thickBot="1" x14ac:dyDescent="0.3">
      <c r="A45" s="81"/>
      <c r="B45" s="83"/>
      <c r="C45" s="51">
        <v>24</v>
      </c>
      <c r="D45" s="52">
        <v>9000000</v>
      </c>
      <c r="E45" s="53">
        <v>0.3</v>
      </c>
      <c r="F45" s="65">
        <f t="shared" si="8"/>
        <v>6300000</v>
      </c>
      <c r="G45" s="48">
        <f t="shared" si="9"/>
        <v>6930000.0000000009</v>
      </c>
      <c r="H45" s="61">
        <f>G45*C45*5</f>
        <v>831600000.00000012</v>
      </c>
    </row>
    <row r="46" spans="1:8" ht="15.75" thickBot="1" x14ac:dyDescent="0.3">
      <c r="A46" s="80" t="s">
        <v>85</v>
      </c>
      <c r="B46" s="82">
        <v>10</v>
      </c>
      <c r="C46" s="46">
        <v>12</v>
      </c>
      <c r="D46" s="48">
        <v>9000000</v>
      </c>
      <c r="E46" s="50">
        <v>0.25</v>
      </c>
      <c r="F46" s="65">
        <f t="shared" si="8"/>
        <v>6750000</v>
      </c>
      <c r="G46" s="48">
        <f t="shared" si="9"/>
        <v>7425000.0000000009</v>
      </c>
      <c r="H46" s="61">
        <f>G46*C46*10</f>
        <v>891000000.00000012</v>
      </c>
    </row>
    <row r="47" spans="1:8" ht="15.75" thickBot="1" x14ac:dyDescent="0.3">
      <c r="A47" s="81"/>
      <c r="B47" s="83"/>
      <c r="C47" s="51">
        <v>24</v>
      </c>
      <c r="D47" s="52">
        <v>9000000</v>
      </c>
      <c r="E47" s="53">
        <v>0.3</v>
      </c>
      <c r="F47" s="65">
        <f t="shared" si="8"/>
        <v>6300000</v>
      </c>
      <c r="G47" s="48">
        <f t="shared" si="9"/>
        <v>6930000.0000000009</v>
      </c>
      <c r="H47" s="61">
        <f>G47*C47*10</f>
        <v>1663200000.0000002</v>
      </c>
    </row>
    <row r="48" spans="1:8" ht="15.75" thickBot="1" x14ac:dyDescent="0.3">
      <c r="A48" s="80" t="s">
        <v>86</v>
      </c>
      <c r="B48" s="82">
        <v>30</v>
      </c>
      <c r="C48" s="46">
        <v>12</v>
      </c>
      <c r="D48" s="48">
        <v>9000000</v>
      </c>
      <c r="E48" s="50">
        <v>0.35</v>
      </c>
      <c r="F48" s="65">
        <f t="shared" si="8"/>
        <v>5850000</v>
      </c>
      <c r="G48" s="48">
        <f t="shared" si="9"/>
        <v>6435000.0000000009</v>
      </c>
      <c r="H48" s="61">
        <f>G48*C48*30</f>
        <v>2316600000.0000005</v>
      </c>
    </row>
    <row r="49" spans="1:8" ht="15.75" thickBot="1" x14ac:dyDescent="0.3">
      <c r="A49" s="81"/>
      <c r="B49" s="83"/>
      <c r="C49" s="51">
        <v>24</v>
      </c>
      <c r="D49" s="52">
        <v>9000000</v>
      </c>
      <c r="E49" s="53">
        <v>0.4</v>
      </c>
      <c r="F49" s="65">
        <f t="shared" si="8"/>
        <v>5400000</v>
      </c>
      <c r="G49" s="48">
        <f t="shared" si="9"/>
        <v>5940000.0000000009</v>
      </c>
      <c r="H49" s="61">
        <f>G49*C49*30</f>
        <v>4276800000.000001</v>
      </c>
    </row>
    <row r="50" spans="1:8" ht="15.75" thickBot="1" x14ac:dyDescent="0.3">
      <c r="A50" s="80" t="s">
        <v>87</v>
      </c>
      <c r="B50" s="82">
        <v>50</v>
      </c>
      <c r="C50" s="46">
        <v>12</v>
      </c>
      <c r="D50" s="48">
        <v>9000000</v>
      </c>
      <c r="E50" s="50">
        <v>0.45</v>
      </c>
      <c r="F50" s="65">
        <f t="shared" si="8"/>
        <v>4950000</v>
      </c>
      <c r="G50" s="48">
        <f t="shared" si="9"/>
        <v>5445000</v>
      </c>
      <c r="H50" s="61">
        <f>G50*C50*50</f>
        <v>3267000000</v>
      </c>
    </row>
    <row r="51" spans="1:8" ht="15.75" thickBot="1" x14ac:dyDescent="0.3">
      <c r="A51" s="81"/>
      <c r="B51" s="83"/>
      <c r="C51" s="51">
        <v>24</v>
      </c>
      <c r="D51" s="52">
        <v>9000000</v>
      </c>
      <c r="E51" s="53">
        <v>0.5</v>
      </c>
      <c r="F51" s="65">
        <f t="shared" si="8"/>
        <v>4500000</v>
      </c>
      <c r="G51" s="48">
        <f t="shared" si="9"/>
        <v>4950000</v>
      </c>
      <c r="H51" s="61">
        <f>G51*C51*50</f>
        <v>5940000000</v>
      </c>
    </row>
    <row r="52" spans="1:8" ht="15.75" thickBot="1" x14ac:dyDescent="0.3">
      <c r="A52" s="80" t="s">
        <v>88</v>
      </c>
      <c r="B52" s="82">
        <v>100</v>
      </c>
      <c r="C52" s="46">
        <v>12</v>
      </c>
      <c r="D52" s="48">
        <v>9000000</v>
      </c>
      <c r="E52" s="50">
        <v>0.55000000000000004</v>
      </c>
      <c r="F52" s="65">
        <f t="shared" si="8"/>
        <v>4049999.9999999995</v>
      </c>
      <c r="G52" s="48">
        <f t="shared" si="9"/>
        <v>4455000</v>
      </c>
      <c r="H52" s="61">
        <f>G52*C52*100</f>
        <v>5346000000</v>
      </c>
    </row>
    <row r="53" spans="1:8" ht="26.25" customHeight="1" thickBot="1" x14ac:dyDescent="0.3">
      <c r="A53" s="81"/>
      <c r="B53" s="83"/>
      <c r="C53" s="51">
        <v>24</v>
      </c>
      <c r="D53" s="52">
        <v>9000000</v>
      </c>
      <c r="E53" s="53">
        <v>0.6</v>
      </c>
      <c r="F53" s="65">
        <f t="shared" si="8"/>
        <v>3600000</v>
      </c>
      <c r="G53" s="48">
        <f t="shared" si="9"/>
        <v>3960000.0000000005</v>
      </c>
      <c r="H53" s="61">
        <f>G53*C53*100</f>
        <v>9504000000.0000019</v>
      </c>
    </row>
  </sheetData>
  <mergeCells count="65"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F38:F39"/>
    <mergeCell ref="G38:G39"/>
    <mergeCell ref="H38:H39"/>
    <mergeCell ref="A40:A41"/>
    <mergeCell ref="B40:B41"/>
    <mergeCell ref="A38:A39"/>
    <mergeCell ref="B38:B39"/>
    <mergeCell ref="C38:C39"/>
    <mergeCell ref="D38:D39"/>
    <mergeCell ref="E38:E39"/>
    <mergeCell ref="A33:A34"/>
    <mergeCell ref="B33:B34"/>
    <mergeCell ref="A35:A36"/>
    <mergeCell ref="B35:B36"/>
    <mergeCell ref="A27:A28"/>
    <mergeCell ref="B27:B28"/>
    <mergeCell ref="A29:A30"/>
    <mergeCell ref="B29:B30"/>
    <mergeCell ref="A31:A32"/>
    <mergeCell ref="B31:B32"/>
    <mergeCell ref="G21:G22"/>
    <mergeCell ref="H21:H22"/>
    <mergeCell ref="A23:A24"/>
    <mergeCell ref="B23:B24"/>
    <mergeCell ref="A25:A26"/>
    <mergeCell ref="B25:B26"/>
    <mergeCell ref="A21:A22"/>
    <mergeCell ref="B21:B22"/>
    <mergeCell ref="C21:C22"/>
    <mergeCell ref="E21:E22"/>
    <mergeCell ref="F21:F22"/>
    <mergeCell ref="D21:D22"/>
    <mergeCell ref="A7:A8"/>
    <mergeCell ref="B7:B8"/>
    <mergeCell ref="A1:A2"/>
    <mergeCell ref="B1:B2"/>
    <mergeCell ref="C1:C2"/>
    <mergeCell ref="H1:H2"/>
    <mergeCell ref="A3:A4"/>
    <mergeCell ref="B3:B4"/>
    <mergeCell ref="A5:A6"/>
    <mergeCell ref="B5:B6"/>
    <mergeCell ref="E1:E2"/>
    <mergeCell ref="F1:F2"/>
    <mergeCell ref="G1:G2"/>
    <mergeCell ref="A15:A16"/>
    <mergeCell ref="B15:B16"/>
    <mergeCell ref="A9:A10"/>
    <mergeCell ref="B9:B10"/>
    <mergeCell ref="A11:A12"/>
    <mergeCell ref="B11:B12"/>
    <mergeCell ref="A13:A14"/>
    <mergeCell ref="B13:B14"/>
  </mergeCells>
  <hyperlinks>
    <hyperlink ref="D2" location="_ftn1" display="_ftn1"/>
    <hyperlink ref="G1" location="_ftn2" display="_ftn2"/>
    <hyperlink ref="H1" location="_ftn3" display="_ftn3"/>
    <hyperlink ref="A20" location="_ftnref2" display="_ftnref2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4" zoomScaleNormal="100" workbookViewId="0">
      <selection activeCell="H6" sqref="H6"/>
    </sheetView>
  </sheetViews>
  <sheetFormatPr defaultRowHeight="15" x14ac:dyDescent="0.25"/>
  <cols>
    <col min="1" max="1" width="29.28515625" bestFit="1" customWidth="1"/>
    <col min="2" max="2" width="18.5703125" bestFit="1" customWidth="1"/>
    <col min="3" max="3" width="20.5703125" bestFit="1" customWidth="1"/>
    <col min="4" max="4" width="13.42578125" bestFit="1" customWidth="1"/>
    <col min="5" max="5" width="22.85546875" customWidth="1"/>
    <col min="6" max="6" width="19.85546875" customWidth="1"/>
  </cols>
  <sheetData>
    <row r="1" spans="1:16" ht="20.25" customHeight="1" x14ac:dyDescent="0.3">
      <c r="A1" s="102" t="s">
        <v>42</v>
      </c>
      <c r="B1" s="102"/>
      <c r="C1" s="102"/>
      <c r="D1" s="102"/>
      <c r="E1" s="102"/>
      <c r="F1" s="102"/>
      <c r="G1" s="38"/>
      <c r="H1" s="38"/>
      <c r="I1" s="38"/>
      <c r="J1" s="37"/>
      <c r="K1" s="36"/>
      <c r="L1" s="36"/>
      <c r="M1" s="36"/>
      <c r="N1" s="36"/>
      <c r="O1" s="36"/>
      <c r="P1" s="36"/>
    </row>
    <row r="2" spans="1:16" ht="15" customHeight="1" x14ac:dyDescent="0.3">
      <c r="A2" s="102"/>
      <c r="B2" s="102"/>
      <c r="C2" s="102"/>
      <c r="D2" s="102"/>
      <c r="E2" s="102"/>
      <c r="F2" s="102"/>
      <c r="G2" s="38"/>
      <c r="H2" s="38"/>
      <c r="I2" s="38"/>
    </row>
    <row r="3" spans="1:16" ht="30" x14ac:dyDescent="0.25">
      <c r="A3" s="66" t="s">
        <v>43</v>
      </c>
      <c r="B3" s="66" t="s">
        <v>11</v>
      </c>
      <c r="C3" s="66" t="s">
        <v>19</v>
      </c>
      <c r="D3" s="66" t="s">
        <v>25</v>
      </c>
      <c r="E3" s="74" t="s">
        <v>88</v>
      </c>
      <c r="F3" s="66" t="s">
        <v>50</v>
      </c>
    </row>
    <row r="4" spans="1:16" ht="24.75" x14ac:dyDescent="0.25">
      <c r="A4" s="67" t="s">
        <v>44</v>
      </c>
      <c r="B4" s="68" t="s">
        <v>18</v>
      </c>
      <c r="C4" s="68" t="s">
        <v>18</v>
      </c>
      <c r="D4" s="68" t="s">
        <v>18</v>
      </c>
      <c r="E4" s="68" t="s">
        <v>18</v>
      </c>
      <c r="F4" s="73" t="s">
        <v>53</v>
      </c>
    </row>
    <row r="5" spans="1:16" ht="24.75" x14ac:dyDescent="0.25">
      <c r="A5" s="67" t="s">
        <v>45</v>
      </c>
      <c r="B5" s="68" t="s">
        <v>46</v>
      </c>
      <c r="C5" s="68" t="s">
        <v>47</v>
      </c>
      <c r="D5" s="68" t="s">
        <v>48</v>
      </c>
      <c r="E5" s="68" t="s">
        <v>54</v>
      </c>
      <c r="F5" s="73" t="s">
        <v>52</v>
      </c>
    </row>
    <row r="6" spans="1:16" ht="38.25" x14ac:dyDescent="0.25">
      <c r="A6" s="69" t="s">
        <v>49</v>
      </c>
      <c r="B6" s="70">
        <v>0.1</v>
      </c>
      <c r="C6" s="70">
        <v>0.3</v>
      </c>
      <c r="D6" s="70">
        <v>0.3</v>
      </c>
      <c r="E6" s="70">
        <v>0.3</v>
      </c>
      <c r="F6" s="73" t="s">
        <v>51</v>
      </c>
    </row>
    <row r="7" spans="1:16" ht="63" customHeight="1" x14ac:dyDescent="0.25">
      <c r="A7" s="69" t="s">
        <v>98</v>
      </c>
      <c r="B7" s="68">
        <v>1</v>
      </c>
      <c r="C7" s="68">
        <v>1</v>
      </c>
      <c r="D7" s="68">
        <v>1</v>
      </c>
      <c r="E7" s="68" t="s">
        <v>54</v>
      </c>
      <c r="F7" s="73" t="s">
        <v>55</v>
      </c>
    </row>
    <row r="8" spans="1:16" ht="38.25" x14ac:dyDescent="0.25">
      <c r="A8" s="69" t="s">
        <v>59</v>
      </c>
      <c r="B8" s="71" t="s">
        <v>62</v>
      </c>
      <c r="C8" s="71" t="s">
        <v>61</v>
      </c>
      <c r="D8" s="71" t="s">
        <v>60</v>
      </c>
      <c r="E8" s="68" t="s">
        <v>58</v>
      </c>
      <c r="F8" s="73" t="s">
        <v>63</v>
      </c>
    </row>
    <row r="9" spans="1:16" ht="24.75" x14ac:dyDescent="0.25">
      <c r="A9" s="67" t="s">
        <v>73</v>
      </c>
      <c r="B9" s="68" t="s">
        <v>56</v>
      </c>
      <c r="C9" s="68" t="s">
        <v>56</v>
      </c>
      <c r="D9" s="68" t="s">
        <v>57</v>
      </c>
      <c r="E9" s="68" t="s">
        <v>57</v>
      </c>
      <c r="F9" s="73" t="s">
        <v>64</v>
      </c>
    </row>
    <row r="10" spans="1:16" ht="60.75" x14ac:dyDescent="0.25">
      <c r="A10" s="67" t="s">
        <v>65</v>
      </c>
      <c r="B10" s="68" t="s">
        <v>56</v>
      </c>
      <c r="C10" s="68" t="s">
        <v>57</v>
      </c>
      <c r="D10" s="68" t="s">
        <v>57</v>
      </c>
      <c r="E10" s="68" t="s">
        <v>57</v>
      </c>
      <c r="F10" s="73" t="s">
        <v>66</v>
      </c>
    </row>
    <row r="11" spans="1:16" ht="38.25" x14ac:dyDescent="0.25">
      <c r="A11" s="72" t="s">
        <v>67</v>
      </c>
      <c r="B11" s="71" t="s">
        <v>68</v>
      </c>
      <c r="C11" s="71" t="s">
        <v>69</v>
      </c>
      <c r="D11" s="71" t="s">
        <v>70</v>
      </c>
      <c r="E11" s="71" t="s">
        <v>71</v>
      </c>
      <c r="F11" s="73" t="s">
        <v>72</v>
      </c>
    </row>
    <row r="12" spans="1:16" x14ac:dyDescent="0.25">
      <c r="A12" s="41"/>
      <c r="B12" s="42"/>
      <c r="C12" s="42"/>
      <c r="D12" s="42"/>
      <c r="E12" s="42"/>
      <c r="F12" s="43"/>
    </row>
    <row r="13" spans="1:16" x14ac:dyDescent="0.25">
      <c r="A13" s="35"/>
      <c r="B13" s="39"/>
      <c r="C13" s="39"/>
      <c r="D13" s="39"/>
      <c r="E13" s="39"/>
      <c r="F13" s="40"/>
    </row>
    <row r="14" spans="1:16" x14ac:dyDescent="0.25">
      <c r="B14" s="31"/>
      <c r="C14" s="31"/>
      <c r="D14" s="31"/>
      <c r="E14" s="31"/>
    </row>
    <row r="15" spans="1:16" x14ac:dyDescent="0.25">
      <c r="B15" s="31"/>
      <c r="C15" s="31"/>
      <c r="D15" s="31"/>
      <c r="E15" s="31"/>
    </row>
    <row r="16" spans="1:16" x14ac:dyDescent="0.25">
      <c r="B16" s="31"/>
      <c r="C16" s="31"/>
      <c r="D16" s="31"/>
      <c r="E16" s="31"/>
    </row>
    <row r="17" spans="2:5" x14ac:dyDescent="0.25">
      <c r="B17" s="31"/>
      <c r="C17" s="31"/>
      <c r="D17" s="31"/>
      <c r="E17" s="31"/>
    </row>
    <row r="18" spans="2:5" x14ac:dyDescent="0.25">
      <c r="B18" s="31"/>
      <c r="C18" s="31"/>
      <c r="D18" s="31"/>
      <c r="E18" s="31"/>
    </row>
    <row r="19" spans="2:5" x14ac:dyDescent="0.25">
      <c r="B19" s="31"/>
      <c r="C19" s="31"/>
      <c r="D19" s="31"/>
      <c r="E19" s="31"/>
    </row>
  </sheetData>
  <mergeCells count="1">
    <mergeCell ref="A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 Price matrix</vt:lpstr>
      <vt:lpstr>Sheet1</vt:lpstr>
      <vt:lpstr>Benefit</vt:lpstr>
      <vt:lpstr>Sheet1!_ftn1</vt:lpstr>
      <vt:lpstr>Sheet1!_ftn2</vt:lpstr>
      <vt:lpstr>Sheet1!_ftnref1</vt:lpstr>
      <vt:lpstr>Sheet1!_ftnref2</vt:lpstr>
      <vt:lpstr>Sheet1!_ftnref3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 Tuyet</dc:creator>
  <cp:lastModifiedBy>Nguyen Anh Tuyet</cp:lastModifiedBy>
  <dcterms:created xsi:type="dcterms:W3CDTF">2016-09-14T02:03:10Z</dcterms:created>
  <dcterms:modified xsi:type="dcterms:W3CDTF">2017-09-25T07:52:58Z</dcterms:modified>
</cp:coreProperties>
</file>